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1980" windowWidth="11310" windowHeight="8415" tabRatio="525" activeTab="7"/>
  </bookViews>
  <sheets>
    <sheet name="Sommaire"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s>
  <definedNames>
    <definedName name="_xlnm.Print_Area" localSheetId="0">'Sommaire'!$A$1:$J$56</definedName>
    <definedName name="_xlnm.Print_Area" localSheetId="1">'T1'!$A$1:$S$80</definedName>
    <definedName name="_xlnm.Print_Area" localSheetId="10">'T10'!$A$1:$S$95</definedName>
    <definedName name="_xlnm.Print_Area" localSheetId="11">'T11'!$A$1:$M$78</definedName>
    <definedName name="_xlnm.Print_Area" localSheetId="12">'T12'!$A$1:$AW$85</definedName>
    <definedName name="_xlnm.Print_Area" localSheetId="13">'T13'!$A$1:$AD$81</definedName>
    <definedName name="_xlnm.Print_Area" localSheetId="14">'T14'!$A$1:$G$71</definedName>
    <definedName name="_xlnm.Print_Area" localSheetId="15">'T15'!$A$1:$N$83</definedName>
    <definedName name="_xlnm.Print_Area" localSheetId="2">'T2'!$A$1:$I$78</definedName>
    <definedName name="_xlnm.Print_Area" localSheetId="3">'T3'!$A$1:$R$102</definedName>
    <definedName name="_xlnm.Print_Area" localSheetId="4">'T4'!$A$1:$S$78</definedName>
    <definedName name="_xlnm.Print_Area" localSheetId="5">'T5'!$A$1:$S$80</definedName>
    <definedName name="_xlnm.Print_Area" localSheetId="6">'T6'!$A$1:$L$78</definedName>
    <definedName name="_xlnm.Print_Area" localSheetId="7">'T7'!$A$1:$K$79</definedName>
    <definedName name="_xlnm.Print_Area" localSheetId="8">'T8'!$A$1:$H$72</definedName>
    <definedName name="_xlnm.Print_Area" localSheetId="9">'T9'!$A$1:$N$78</definedName>
  </definedNames>
  <calcPr fullCalcOnLoad="1"/>
</workbook>
</file>

<file path=xl/sharedStrings.xml><?xml version="1.0" encoding="utf-8"?>
<sst xmlns="http://schemas.openxmlformats.org/spreadsheetml/2006/main" count="2719" uniqueCount="521">
  <si>
    <t>Corse****</t>
  </si>
  <si>
    <t>Dotations et subventions reçues* : somme dans la section fonctionnement et investissement (y compris compensations fiscales).</t>
  </si>
  <si>
    <r>
      <t>Remb</t>
    </r>
    <r>
      <rPr>
        <vertAlign val="superscript"/>
        <sz val="10"/>
        <rFont val="Arial"/>
        <family val="2"/>
      </rPr>
      <t>t</t>
    </r>
  </si>
  <si>
    <t>de la dette*</t>
  </si>
  <si>
    <t>12bis - Ventilation des dépenses de fonctionnement par fonction</t>
  </si>
  <si>
    <t>12bis - Ventilation des dépenses d'investissement par fonction</t>
  </si>
  <si>
    <t>12ter - Ventilation des dépenses totales par fonction et sous-fonction</t>
  </si>
  <si>
    <t>12quater - Ventilation des dépenses totales par fonction et sous-fonction</t>
  </si>
  <si>
    <r>
      <t xml:space="preserve">­ </t>
    </r>
    <r>
      <rPr>
        <b/>
        <sz val="16"/>
        <color indexed="12"/>
        <rFont val="Arial"/>
        <family val="2"/>
      </rPr>
      <t>Domaines transférés</t>
    </r>
  </si>
  <si>
    <r>
      <t>­</t>
    </r>
    <r>
      <rPr>
        <b/>
        <sz val="16"/>
        <color indexed="12"/>
        <rFont val="Arial"/>
        <family val="2"/>
      </rPr>
      <t xml:space="preserve"> Domaines transférés</t>
    </r>
  </si>
  <si>
    <t>Dépenses "Transport ferroviaire régional de voyageurs"</t>
  </si>
  <si>
    <t>Dépenses "Lycées publics" et "Lycées privés"</t>
  </si>
  <si>
    <t>Dépenses "Formation professionnelle" et "Apprentissage"</t>
  </si>
  <si>
    <t>Montant 
total</t>
  </si>
  <si>
    <t>Montant</t>
  </si>
  <si>
    <t>Ile-de-France**</t>
  </si>
  <si>
    <t xml:space="preserve">** Les montants inscrits en dépenses d'investissement pour l'Ile-de-France sont des subventions (collectivités territoriales, SNCF, RFF et autres organismes de transport). </t>
  </si>
  <si>
    <t>Dépenses TFRV*</t>
  </si>
  <si>
    <t>Dépenses Lycées*</t>
  </si>
  <si>
    <t>Dépenses FPA*</t>
  </si>
  <si>
    <t>Montant total</t>
  </si>
  <si>
    <t xml:space="preserve"> Fonct.</t>
  </si>
  <si>
    <t>* sous-fonction "Transport ferroviaire régional de voyageurs"</t>
  </si>
  <si>
    <t>* Sous-fonctions "Lycées publics" et "Lycées privés"</t>
  </si>
  <si>
    <t>* sous-fonctions "Formation professionnelle" et "Apprentissage"</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</si>
  <si>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</si>
  <si>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</si>
  <si>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5 : Recettes totales : niveau et évolution par grand poste</t>
  </si>
  <si>
    <t>5 - Recettes totales : niveau et évolution par grand poste</t>
  </si>
  <si>
    <t>Ratio 1</t>
  </si>
  <si>
    <t>Ratio 2</t>
  </si>
  <si>
    <t>Ratio 3</t>
  </si>
  <si>
    <t>Ratio 4</t>
  </si>
  <si>
    <t>Ratio 5</t>
  </si>
  <si>
    <t>Ratio 6</t>
  </si>
  <si>
    <t>Ratio 7</t>
  </si>
  <si>
    <t>Ratio 9</t>
  </si>
  <si>
    <t>Ratio 10</t>
  </si>
  <si>
    <t>13 -  Sous-fonction "Transport ferroviaire régional de voyageurs"</t>
  </si>
  <si>
    <t>13bis -  Sous-fonctions "Lycées publics" et "Lycées privés"</t>
  </si>
  <si>
    <t>13ter -  Sous-fonctions "Formation professionnelle" et "Apprentissage"</t>
  </si>
  <si>
    <t xml:space="preserve">14 -  Les ratios financiers </t>
  </si>
  <si>
    <t>15bis - Superficie, densité de population et nombre de communes</t>
  </si>
  <si>
    <t>10 : Formation de l’épargne et financement de l’investissement</t>
  </si>
  <si>
    <t>11 : Endettement et marge de manœuvre</t>
  </si>
  <si>
    <t>13 : Domaines transférés : dépenses liées au transport ferroviaire, à l’enseignement et la formation professionnelle</t>
  </si>
  <si>
    <t>14 : Les ratios financiers</t>
  </si>
  <si>
    <t>12 : Présentation fonctionnelle : ventilation des dépenses par grande fonction</t>
  </si>
  <si>
    <t>9 : Dotations, participations et subventions reçues : niveau et structure</t>
  </si>
  <si>
    <t>9 - Dotations, participations et subventions reçues : niveau et structure</t>
  </si>
  <si>
    <t>Fonctionnement*</t>
  </si>
  <si>
    <t>Corse ***</t>
  </si>
  <si>
    <t>*** : statut particulier de la Corse</t>
  </si>
  <si>
    <t>Investissement**</t>
  </si>
  <si>
    <t>** sommes des comptes 10 et 13. compte 10 : dotations, fonds divers et réserves ; compte 13 : subventions d'investissement.</t>
  </si>
  <si>
    <t>9bis - Principales dotations et subventions reçues de l'État</t>
  </si>
  <si>
    <t xml:space="preserve">   Équipement  brut</t>
  </si>
  <si>
    <t xml:space="preserve">Dette </t>
  </si>
  <si>
    <t>Annuité de la dette :</t>
  </si>
  <si>
    <t>Annuité de dette</t>
  </si>
  <si>
    <t>Dép. de fonct.</t>
  </si>
  <si>
    <t>/recettes de fonct.</t>
  </si>
  <si>
    <t>et remb. de dette</t>
  </si>
  <si>
    <t>/équipement brut</t>
  </si>
  <si>
    <t>intérêts</t>
  </si>
  <si>
    <t>rembourst</t>
  </si>
  <si>
    <t>total</t>
  </si>
  <si>
    <t>Dette / recettes réelles de fonctionnement</t>
  </si>
  <si>
    <t>Annuité</t>
  </si>
  <si>
    <t>Services</t>
  </si>
  <si>
    <t>Formation</t>
  </si>
  <si>
    <t>Culture,</t>
  </si>
  <si>
    <t>Santé et</t>
  </si>
  <si>
    <t>Aménagement</t>
  </si>
  <si>
    <t>Action</t>
  </si>
  <si>
    <t>Dépenses</t>
  </si>
  <si>
    <t>Formation professionnelle et apprentissage</t>
  </si>
  <si>
    <t>Enseignement</t>
  </si>
  <si>
    <t>Culture, sports et loisirs</t>
  </si>
  <si>
    <t>généraux</t>
  </si>
  <si>
    <t>profess. et</t>
  </si>
  <si>
    <t>sports et</t>
  </si>
  <si>
    <t>action</t>
  </si>
  <si>
    <t>des</t>
  </si>
  <si>
    <t>Environnement</t>
  </si>
  <si>
    <t>Transports</t>
  </si>
  <si>
    <t>économique</t>
  </si>
  <si>
    <t>de la dette</t>
  </si>
  <si>
    <t>Total</t>
  </si>
  <si>
    <t>Apprentissage</t>
  </si>
  <si>
    <t>Lycées</t>
  </si>
  <si>
    <t>Culture</t>
  </si>
  <si>
    <t>Sports</t>
  </si>
  <si>
    <t>Ferroviaires</t>
  </si>
  <si>
    <t>Gares</t>
  </si>
  <si>
    <t>Autres transport</t>
  </si>
  <si>
    <t>Voirie</t>
  </si>
  <si>
    <t xml:space="preserve">Transports </t>
  </si>
  <si>
    <t>Infrastructures</t>
  </si>
  <si>
    <t>apprentissage</t>
  </si>
  <si>
    <t>loisirs</t>
  </si>
  <si>
    <t>sociale</t>
  </si>
  <si>
    <t>territoires</t>
  </si>
  <si>
    <t>profess.</t>
  </si>
  <si>
    <t>publics</t>
  </si>
  <si>
    <t>privés</t>
  </si>
  <si>
    <t>supérieur</t>
  </si>
  <si>
    <t>de voyageurs</t>
  </si>
  <si>
    <t>et infrastrusctures</t>
  </si>
  <si>
    <t>en commun</t>
  </si>
  <si>
    <t>départementale</t>
  </si>
  <si>
    <t>nationale</t>
  </si>
  <si>
    <t>fluviaux</t>
  </si>
  <si>
    <t>Métropole*</t>
  </si>
  <si>
    <t>Répartition des dépenses affectées aux domaines de compétences</t>
  </si>
  <si>
    <t>Aménagement des territoires</t>
  </si>
  <si>
    <t>Action économique</t>
  </si>
  <si>
    <t xml:space="preserve">Politique </t>
  </si>
  <si>
    <t>Agglomérations</t>
  </si>
  <si>
    <t>Espace</t>
  </si>
  <si>
    <t>Habitats</t>
  </si>
  <si>
    <t xml:space="preserve">Actions en </t>
  </si>
  <si>
    <t>Politique</t>
  </si>
  <si>
    <t>Patrimoine</t>
  </si>
  <si>
    <t>Recherche</t>
  </si>
  <si>
    <t>Agriculture,</t>
  </si>
  <si>
    <t>Industrie, artisanat,</t>
  </si>
  <si>
    <t>Tourisme</t>
  </si>
  <si>
    <t>de la ville</t>
  </si>
  <si>
    <t>et villes</t>
  </si>
  <si>
    <t>rural</t>
  </si>
  <si>
    <t>Logements</t>
  </si>
  <si>
    <t>matière de déchets</t>
  </si>
  <si>
    <t>de l'air</t>
  </si>
  <si>
    <t>de l'eau</t>
  </si>
  <si>
    <t>de l'énergie</t>
  </si>
  <si>
    <t>naturel</t>
  </si>
  <si>
    <t>et innovation</t>
  </si>
  <si>
    <t>pêche</t>
  </si>
  <si>
    <t>commerce</t>
  </si>
  <si>
    <t>et thermalisme</t>
  </si>
  <si>
    <t>Population</t>
  </si>
  <si>
    <t>Superficie</t>
  </si>
  <si>
    <t>Nombre</t>
  </si>
  <si>
    <t>Part de la population</t>
  </si>
  <si>
    <t>active</t>
  </si>
  <si>
    <t>de</t>
  </si>
  <si>
    <t>km²</t>
  </si>
  <si>
    <t>d'habitants</t>
  </si>
  <si>
    <t>des communes</t>
  </si>
  <si>
    <t>au km²</t>
  </si>
  <si>
    <t>communes</t>
  </si>
  <si>
    <t>de plus de</t>
  </si>
  <si>
    <t>10 000 habitants</t>
  </si>
  <si>
    <t>PIB</t>
  </si>
  <si>
    <t xml:space="preserve">en millions </t>
  </si>
  <si>
    <t xml:space="preserve">en euros </t>
  </si>
  <si>
    <t>d'euros</t>
  </si>
  <si>
    <t>Dépenses de fonctionnement</t>
  </si>
  <si>
    <t>Dépenses d'investissement</t>
  </si>
  <si>
    <t>Charges à caractère général</t>
  </si>
  <si>
    <t>Personnel</t>
  </si>
  <si>
    <t>Subventions versées</t>
  </si>
  <si>
    <t>Equipement brut</t>
  </si>
  <si>
    <t>Retour sommaire</t>
  </si>
  <si>
    <t>Recettes d'investissement</t>
  </si>
  <si>
    <t>Dotations et subventions reçues de l'Etat</t>
  </si>
  <si>
    <t xml:space="preserve">millions d'euros </t>
  </si>
  <si>
    <t>Services généraux</t>
  </si>
  <si>
    <t>Santé et action sociale</t>
  </si>
  <si>
    <t>Annuité de la dette</t>
  </si>
  <si>
    <t>et action</t>
  </si>
  <si>
    <t>Santé</t>
  </si>
  <si>
    <r>
      <t xml:space="preserve">u </t>
    </r>
    <r>
      <rPr>
        <b/>
        <sz val="16"/>
        <color indexed="12"/>
        <rFont val="Arial"/>
        <family val="2"/>
      </rPr>
      <t>Endettement et marge de manœuvre</t>
    </r>
  </si>
  <si>
    <r>
      <t xml:space="preserve">­ </t>
    </r>
    <r>
      <rPr>
        <b/>
        <sz val="16"/>
        <color indexed="12"/>
        <rFont val="Arial"/>
        <family val="2"/>
      </rPr>
      <t xml:space="preserve">Présentation fonctionnelle </t>
    </r>
  </si>
  <si>
    <r>
      <t xml:space="preserve">­ </t>
    </r>
    <r>
      <rPr>
        <b/>
        <sz val="16"/>
        <color indexed="12"/>
        <rFont val="Arial"/>
        <family val="2"/>
      </rPr>
      <t>Présentation fonctionnelle</t>
    </r>
  </si>
  <si>
    <r>
      <t xml:space="preserve">è </t>
    </r>
    <r>
      <rPr>
        <b/>
        <sz val="16"/>
        <color indexed="12"/>
        <rFont val="Arial"/>
        <family val="2"/>
      </rPr>
      <t>Indicateurs démographiques et géographiques</t>
    </r>
  </si>
  <si>
    <t>1 : Dépenses et recettes totales : niveau évolution et structure</t>
  </si>
  <si>
    <t>2 : Dépenses de fonctionnement et d’investissement : niveau et évolution</t>
  </si>
  <si>
    <t>3 : Composantes des dépenses de fonctionnement : niveau, évolution et structure</t>
  </si>
  <si>
    <t>4 : Composantes des dépenses d’investissement: niveau, évolution et structure</t>
  </si>
  <si>
    <t>6 : Recettes de fonctionnement et d’investissement : niveau et évolution</t>
  </si>
  <si>
    <t>7 : Recettes fiscales directes et indirectes</t>
  </si>
  <si>
    <t>Dépenses d'équipement brut</t>
  </si>
  <si>
    <t>Epargne nette</t>
  </si>
  <si>
    <t>Subventions reçues</t>
  </si>
  <si>
    <t>Structure des dépenses de fonctionnement</t>
  </si>
  <si>
    <t xml:space="preserve">  en %</t>
  </si>
  <si>
    <t xml:space="preserve">en euros  </t>
  </si>
  <si>
    <t>Remb.</t>
  </si>
  <si>
    <t>Métropole hors Corse</t>
  </si>
  <si>
    <t>Recettes totales</t>
  </si>
  <si>
    <t>Recettes fiscales</t>
  </si>
  <si>
    <t>hors gestion active de la dette</t>
  </si>
  <si>
    <t xml:space="preserve"> en millions d'euros</t>
  </si>
  <si>
    <t>Régions</t>
  </si>
  <si>
    <t>euros/</t>
  </si>
  <si>
    <t>part</t>
  </si>
  <si>
    <t>hab.</t>
  </si>
  <si>
    <t>fonct.</t>
  </si>
  <si>
    <t>invest.</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</si>
  <si>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</si>
  <si>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</si>
  <si>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</si>
  <si>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</si>
  <si>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</si>
  <si>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</si>
  <si>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</si>
  <si>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</si>
  <si>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</si>
  <si>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</si>
  <si>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</si>
  <si>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</si>
  <si>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</si>
  <si>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</si>
  <si>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</si>
  <si>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</si>
  <si>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</si>
  <si>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</si>
  <si>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</si>
  <si>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</si>
  <si>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</si>
  <si>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</si>
  <si>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</si>
  <si>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</si>
  <si>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</si>
  <si>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</si>
  <si>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</si>
  <si>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</si>
  <si>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</si>
  <si>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Métropole (hors Corse)*</t>
  </si>
  <si>
    <t>* Corse :  collectivité territoriale à statut particulier</t>
  </si>
  <si>
    <t xml:space="preserve">2 - Dépenses de fonctionnement et d'investissement : niveau et évolution </t>
  </si>
  <si>
    <t>Dépenses réelles de fonctionnement</t>
  </si>
  <si>
    <t>Dépenses réelles d'investissement</t>
  </si>
  <si>
    <t xml:space="preserve"> fonctiont</t>
  </si>
  <si>
    <t xml:space="preserve"> </t>
  </si>
  <si>
    <t xml:space="preserve">Charges à </t>
  </si>
  <si>
    <t xml:space="preserve">  Frais de</t>
  </si>
  <si>
    <t>Autres charges d'activité</t>
  </si>
  <si>
    <t xml:space="preserve">  Intérêts de</t>
  </si>
  <si>
    <t>Autres</t>
  </si>
  <si>
    <t xml:space="preserve">  caractère général</t>
  </si>
  <si>
    <t xml:space="preserve">  personnel</t>
  </si>
  <si>
    <t xml:space="preserve">               </t>
  </si>
  <si>
    <t xml:space="preserve">Frais de </t>
  </si>
  <si>
    <t>Autres charges</t>
  </si>
  <si>
    <t>Intérêts</t>
  </si>
  <si>
    <t>caractère général</t>
  </si>
  <si>
    <t>personnel</t>
  </si>
  <si>
    <t>d'activité</t>
  </si>
  <si>
    <t>Structure en métropole</t>
  </si>
  <si>
    <t>Charges à</t>
  </si>
  <si>
    <t xml:space="preserve">Intérêts </t>
  </si>
  <si>
    <t>charges</t>
  </si>
  <si>
    <t>de la</t>
  </si>
  <si>
    <t>général</t>
  </si>
  <si>
    <t>4 - Composantes des dépenses d'investissement : niveau, évolution et structure</t>
  </si>
  <si>
    <t>4bis - Composantes des dépenses d'investissement par nature : niveau et structure</t>
  </si>
  <si>
    <t xml:space="preserve">   Subventions</t>
  </si>
  <si>
    <t>Remboursement de dette</t>
  </si>
  <si>
    <t>versées</t>
  </si>
  <si>
    <t>Subventions</t>
  </si>
  <si>
    <t xml:space="preserve">   Équipement</t>
  </si>
  <si>
    <t>de dette</t>
  </si>
  <si>
    <t>brut</t>
  </si>
  <si>
    <t xml:space="preserve"> Équipement</t>
  </si>
  <si>
    <t>Emprunts</t>
  </si>
  <si>
    <t xml:space="preserve">Recettes </t>
  </si>
  <si>
    <t>fiscales</t>
  </si>
  <si>
    <t>DGF</t>
  </si>
  <si>
    <t>-</t>
  </si>
  <si>
    <t>Ile-de-France (1)</t>
  </si>
  <si>
    <t>dont</t>
  </si>
  <si>
    <t>totales</t>
  </si>
  <si>
    <t xml:space="preserve"> reçus</t>
  </si>
  <si>
    <t>Recettes réelles d'investissement</t>
  </si>
  <si>
    <t>dont :</t>
  </si>
  <si>
    <t>cartes grises</t>
  </si>
  <si>
    <t>TIPP</t>
  </si>
  <si>
    <t>directes</t>
  </si>
  <si>
    <t>indirectes</t>
  </si>
  <si>
    <t>Tarif permis de conduire</t>
  </si>
  <si>
    <t>Tarif carte grise *</t>
  </si>
  <si>
    <t>* : par cheval-vapeur</t>
  </si>
  <si>
    <t>en euros par habitant</t>
  </si>
  <si>
    <t>Principales dotations et subventions reçues de l'État</t>
  </si>
  <si>
    <t xml:space="preserve">Total </t>
  </si>
  <si>
    <t>Fonctionnement</t>
  </si>
  <si>
    <t>Investissement</t>
  </si>
  <si>
    <t>Structure</t>
  </si>
  <si>
    <t>en fonctionnement</t>
  </si>
  <si>
    <t>en investissement</t>
  </si>
  <si>
    <t>Fonct.</t>
  </si>
  <si>
    <t>Invest.</t>
  </si>
  <si>
    <t>DGD</t>
  </si>
  <si>
    <t>DRES</t>
  </si>
  <si>
    <t>FCTVA</t>
  </si>
  <si>
    <t>Corse **</t>
  </si>
  <si>
    <t>**  statut particulier de la Corse</t>
  </si>
  <si>
    <t>Principales dotations et subventions reçues</t>
  </si>
  <si>
    <t xml:space="preserve">Dépenses </t>
  </si>
  <si>
    <t>Recettes de</t>
  </si>
  <si>
    <t>Épargne de</t>
  </si>
  <si>
    <t>Épargne</t>
  </si>
  <si>
    <t>Taux</t>
  </si>
  <si>
    <t>gestion</t>
  </si>
  <si>
    <t>brute</t>
  </si>
  <si>
    <t>nette</t>
  </si>
  <si>
    <t>(1)</t>
  </si>
  <si>
    <t>(2)</t>
  </si>
  <si>
    <t>(3)=(2)-(1)</t>
  </si>
  <si>
    <t>(4)</t>
  </si>
  <si>
    <t>(5)=(3)-(4)</t>
  </si>
  <si>
    <t>(6)</t>
  </si>
  <si>
    <t>(7)=(5)-(6)</t>
  </si>
  <si>
    <t>en %</t>
  </si>
  <si>
    <t>Evolution</t>
  </si>
  <si>
    <t>par habitant</t>
  </si>
  <si>
    <t>3bis - Composantes  des dépenses de fonctionnement : niveau et structure</t>
  </si>
  <si>
    <t>3 - Composantes  des dépenses de fonctionnement : niveau, évolution et structure</t>
  </si>
  <si>
    <r>
      <t xml:space="preserve">q </t>
    </r>
    <r>
      <rPr>
        <b/>
        <sz val="16"/>
        <color indexed="12"/>
        <rFont val="Arial"/>
        <family val="2"/>
      </rPr>
      <t xml:space="preserve">Fiscalité régionale </t>
    </r>
  </si>
  <si>
    <r>
      <t xml:space="preserve">n   </t>
    </r>
    <r>
      <rPr>
        <b/>
        <sz val="16"/>
        <color indexed="12"/>
        <rFont val="Arial"/>
        <family val="2"/>
      </rPr>
      <t>Volume budgétaire</t>
    </r>
  </si>
  <si>
    <r>
      <t xml:space="preserve">n  </t>
    </r>
    <r>
      <rPr>
        <b/>
        <sz val="16"/>
        <color indexed="12"/>
        <rFont val="Arial"/>
        <family val="2"/>
      </rPr>
      <t xml:space="preserve"> Volume budgétaire</t>
    </r>
  </si>
  <si>
    <t>France</t>
  </si>
  <si>
    <t>Outre-mer</t>
  </si>
  <si>
    <t>Structure Outre-mer</t>
  </si>
  <si>
    <t>pop_2009</t>
  </si>
  <si>
    <t>France*</t>
  </si>
  <si>
    <t>DRT</t>
  </si>
  <si>
    <t>Corse**</t>
  </si>
  <si>
    <t>versées*</t>
  </si>
  <si>
    <t>DGF**</t>
  </si>
  <si>
    <t>8 : Fiscalité indirecte : tarifs et évolution</t>
  </si>
  <si>
    <t>15 : Indicateurs démographiques et géographiques</t>
  </si>
  <si>
    <t>8 - Fiscalité indirecte : tarifs et évolution</t>
  </si>
  <si>
    <t>Dépenses réelles totales*</t>
  </si>
  <si>
    <t>Recettes réelles totales*</t>
  </si>
  <si>
    <t>Dépenses totales*</t>
  </si>
  <si>
    <t>FNDMA</t>
  </si>
  <si>
    <r>
      <t>DRES</t>
    </r>
    <r>
      <rPr>
        <sz val="9"/>
        <rFont val="Arial"/>
        <family val="2"/>
      </rPr>
      <t xml:space="preserve"> : dotation régionale pour les équipements scolaires.</t>
    </r>
  </si>
  <si>
    <r>
      <t>FCTVA</t>
    </r>
    <r>
      <rPr>
        <sz val="9"/>
        <rFont val="Arial"/>
        <family val="2"/>
      </rPr>
      <t xml:space="preserve"> : fonds de compensation de la TVA.</t>
    </r>
  </si>
  <si>
    <t>Dot. form. p.*</t>
  </si>
  <si>
    <t>* Dotation de décentralisation "formation professionnelle continue et apprentissage" (compte 7451)</t>
  </si>
  <si>
    <t>( et formation qualifiante  et préqualifiante des jeunes de moins de 26 ans ).</t>
  </si>
  <si>
    <t>Calcul des DF - somme des dépenses fonctionnelles</t>
  </si>
  <si>
    <r>
      <t>DGD</t>
    </r>
    <r>
      <rPr>
        <sz val="9"/>
        <rFont val="Arial"/>
        <family val="2"/>
      </rPr>
      <t xml:space="preserve"> : la dotation générale de décentralisation est transférée à 95% dans la DGF depuis 2004. Le reliquat de DGD comporte notamment le supplément de dotation de l'État pour les péages </t>
    </r>
  </si>
  <si>
    <t>(Nombre d'années de recettes de fonctionnement nécessaires pour rembourser l'encours de dette)</t>
  </si>
  <si>
    <t>de gestion*</t>
  </si>
  <si>
    <t>Remboursements de dette</t>
  </si>
  <si>
    <t>Remb. de dette</t>
  </si>
  <si>
    <t>Financement de l'investissement</t>
  </si>
  <si>
    <t xml:space="preserve">total </t>
  </si>
  <si>
    <t>fin inv</t>
  </si>
  <si>
    <t>Subventions d'équipement</t>
  </si>
  <si>
    <t>Ratio 11</t>
  </si>
  <si>
    <t>Dot° form. pro.</t>
  </si>
  <si>
    <r>
      <t>Dotation de décentralisation "Formation professionnelle continue et apprentissage"</t>
    </r>
    <r>
      <rPr>
        <sz val="9"/>
        <rFont val="Arial"/>
        <family val="2"/>
      </rPr>
      <t xml:space="preserve"> *</t>
    </r>
  </si>
  <si>
    <t>Epargne brute</t>
  </si>
  <si>
    <t>dép inv</t>
  </si>
  <si>
    <t>Différence (fin</t>
  </si>
  <si>
    <t xml:space="preserve"> - dépenses)</t>
  </si>
  <si>
    <t>Recettes d'inv. hors emprunts</t>
  </si>
  <si>
    <t>Structure des dépenses d'investissement</t>
  </si>
  <si>
    <t>Dotations et subventions reçues*</t>
  </si>
  <si>
    <t>dont DGF</t>
  </si>
  <si>
    <t xml:space="preserve"> en %</t>
  </si>
  <si>
    <t>5bis - Structure des recettes par grand poste</t>
  </si>
  <si>
    <t>Dotations et subventions reçues</t>
  </si>
  <si>
    <t>Recettes réelles de fonctionnement*</t>
  </si>
  <si>
    <t>Recettes de fonctionnement*</t>
  </si>
  <si>
    <t>** Corse :  collectivité territoriale à statut particulier</t>
  </si>
  <si>
    <t>Guadeloupe**</t>
  </si>
  <si>
    <t>Guyane**</t>
  </si>
  <si>
    <t>Martinique**</t>
  </si>
  <si>
    <t>Réunion**</t>
  </si>
  <si>
    <t>Les tarifs régionaux de fiscalité indirecte</t>
  </si>
  <si>
    <t>* Les montants Métropole et France sont retraités des effets de la redistribution fiscale.</t>
  </si>
  <si>
    <t xml:space="preserve">caractère </t>
  </si>
  <si>
    <t>Autres charges d'activité*</t>
  </si>
  <si>
    <t>** Intérêts de la dette : montants issus du compte 6611 (intérêts des emprunts et dettes).</t>
  </si>
  <si>
    <t>d'activité*</t>
  </si>
  <si>
    <t>dette**</t>
  </si>
  <si>
    <t xml:space="preserve">  la dette **</t>
  </si>
  <si>
    <t>Autres***</t>
  </si>
  <si>
    <t>Structure des recettes totales</t>
  </si>
  <si>
    <r>
      <t>Fonction.</t>
    </r>
    <r>
      <rPr>
        <vertAlign val="superscript"/>
        <sz val="10"/>
        <rFont val="Arial"/>
        <family val="2"/>
      </rPr>
      <t>*</t>
    </r>
  </si>
  <si>
    <t>directes*</t>
  </si>
  <si>
    <t>par emploi*</t>
  </si>
  <si>
    <t>* salarié et non salarié</t>
  </si>
  <si>
    <r>
      <t>Environnem</t>
    </r>
    <r>
      <rPr>
        <b/>
        <vertAlign val="superscript"/>
        <sz val="8"/>
        <rFont val="Arial"/>
        <family val="2"/>
      </rPr>
      <t>t</t>
    </r>
  </si>
  <si>
    <r>
      <t>Aménagem</t>
    </r>
    <r>
      <rPr>
        <b/>
        <vertAlign val="superscript"/>
        <sz val="8"/>
        <rFont val="Arial"/>
        <family val="2"/>
      </rPr>
      <t>t</t>
    </r>
  </si>
  <si>
    <r>
      <t>investissem</t>
    </r>
    <r>
      <rPr>
        <b/>
        <vertAlign val="superscript"/>
        <sz val="8"/>
        <rFont val="Arial"/>
        <family val="2"/>
      </rPr>
      <t>t</t>
    </r>
  </si>
  <si>
    <r>
      <t>Enseignem</t>
    </r>
    <r>
      <rPr>
        <b/>
        <vertAlign val="superscript"/>
        <sz val="8"/>
        <rFont val="Arial"/>
        <family val="2"/>
      </rPr>
      <t>t</t>
    </r>
  </si>
  <si>
    <t>Recettes totales*</t>
  </si>
  <si>
    <t>* Autres charges d'activité : montants issus du compte 65 (autre  charge de gestion courante du type aides à la personne, frais de séjour et d'hébergement, indemnités frais de mission, contributions obligatoires, participations…etc.)</t>
  </si>
  <si>
    <t>* Autres charges d'activité : montants issus du compte 65 (autres charges de gestion courante du type aides à la personne, frais de séjour et d'hébergement, indemnités frais de mission, contributions obligatoires, participations…etc.)</t>
  </si>
  <si>
    <t xml:space="preserve">*** Autres : différence entre le total des dépenses de fonctionnement et ses composantes principales </t>
  </si>
  <si>
    <t>port. et aéroport.</t>
  </si>
  <si>
    <t>sur les dépenses de fonct.</t>
  </si>
  <si>
    <t>sur les dépenses totales</t>
  </si>
  <si>
    <t>sur les dépenses d'inv.</t>
  </si>
  <si>
    <t>*** Part des dépenses de TFRV sur les dépenses totales, sur les dépenses de fonctionnement, sur les dépenses d'investissement.</t>
  </si>
  <si>
    <t>en pourcentage des dépenses***</t>
  </si>
  <si>
    <t>en pourcentage des dépenses**</t>
  </si>
  <si>
    <t>** Part des dépenses pour les lycées sur les dépenses totales, sur les dépenses de fonctionnement, sur les dépenses d'investissement.</t>
  </si>
  <si>
    <t>** Part des dépenses pour la formation professionnelle et l'apprentissage sur les dépenses totales, sur les dépenses de fonctionnement, sur les dépenses d'investissement.</t>
  </si>
  <si>
    <t>totale *</t>
  </si>
  <si>
    <t>municipale **</t>
  </si>
  <si>
    <t>Source : Insee</t>
  </si>
  <si>
    <t>Répartition des dépenses totales</t>
  </si>
  <si>
    <t>Composantes des dépenses de fonctionnement</t>
  </si>
  <si>
    <t xml:space="preserve">Composantes des dépenses d'investissement </t>
  </si>
  <si>
    <t>Composantes des recettes totales</t>
  </si>
  <si>
    <t>en millions d'euros</t>
  </si>
  <si>
    <t>Répartition des recettes totales</t>
  </si>
  <si>
    <r>
      <t>FNDMA</t>
    </r>
    <r>
      <rPr>
        <sz val="9"/>
        <rFont val="Arial"/>
        <family val="2"/>
      </rPr>
      <t xml:space="preserve"> : fonds national de développement et de modernisation de l'apprentissage.</t>
    </r>
  </si>
  <si>
    <t>**** La Corse est une collectivité territoriale à statut particulier. Elle présente des volumes budgétaires plus importants lorsque les montants sont exprimés en euros par habitant.</t>
  </si>
  <si>
    <t>** Ile-de-France : la contribution au FNGIR est intégrée à la composante "Autres".</t>
  </si>
  <si>
    <t>* Ile-de-France : la contribution au FNGIR est intégrée à la composante "Autres".</t>
  </si>
  <si>
    <r>
      <t>Rembours</t>
    </r>
    <r>
      <rPr>
        <vertAlign val="superscript"/>
        <sz val="9"/>
        <rFont val="Arial"/>
        <family val="2"/>
      </rPr>
      <t>t</t>
    </r>
  </si>
  <si>
    <t>Dotations, participations et subventions reçues</t>
  </si>
  <si>
    <r>
      <t>Autres</t>
    </r>
    <r>
      <rPr>
        <sz val="10"/>
        <rFont val="Arial"/>
        <family val="2"/>
      </rPr>
      <t xml:space="preserve"> : 
- au sein du compte 10 : autres dotations et fonds globalisés d'investissement, réserves, 
- au sein du compte 13 : subventions d'investissement
- au sein du compte 74 : participations, compensations, attributions et autres participations, reversements et restitutions sur dotations et participations.</t>
    </r>
  </si>
  <si>
    <t>Solde de gestion</t>
  </si>
  <si>
    <r>
      <t>Recettes d'inv</t>
    </r>
    <r>
      <rPr>
        <vertAlign val="superscript"/>
        <sz val="10"/>
        <rFont val="Arial"/>
        <family val="2"/>
      </rPr>
      <t>t</t>
    </r>
  </si>
  <si>
    <t>Dépenses équip. brut</t>
  </si>
  <si>
    <t>totales**</t>
  </si>
  <si>
    <t>réelles</t>
  </si>
  <si>
    <r>
      <t>fonct</t>
    </r>
    <r>
      <rPr>
        <b/>
        <vertAlign val="superscript"/>
        <sz val="8"/>
        <rFont val="Arial"/>
        <family val="2"/>
      </rPr>
      <t>t</t>
    </r>
    <r>
      <rPr>
        <b/>
        <sz val="8"/>
        <rFont val="Arial"/>
        <family val="2"/>
      </rPr>
      <t>*</t>
    </r>
  </si>
  <si>
    <r>
      <t xml:space="preserve">l </t>
    </r>
    <r>
      <rPr>
        <b/>
        <sz val="16"/>
        <color indexed="12"/>
        <rFont val="Arial"/>
        <family val="2"/>
      </rPr>
      <t>Formation de l'épargne et financement de l'investissement</t>
    </r>
  </si>
  <si>
    <t>fonctionnt.**</t>
  </si>
  <si>
    <t>* Dépenses de gestion : dépenses réelles de fonctionnement hors intérêts de la dette. Par ailleurs, les montants Métropole et France sont retraités des effets de la redistribution fiscale.</t>
  </si>
  <si>
    <t>*Annuité de la  dette : somme des intérêts de la dette (compte 6611) et des remboursements de dette</t>
  </si>
  <si>
    <t>Autres*</t>
  </si>
  <si>
    <t>Autres**</t>
  </si>
  <si>
    <t>1 - Dépenses et recettes totales : niveau, évolution et structure</t>
  </si>
  <si>
    <t>Part du fonctionnement et de l'investissement dans le total des dépenses et des recettes</t>
  </si>
  <si>
    <t xml:space="preserve">6 - Recettes de fonctionnement et d'investissement : niveau et évolution </t>
  </si>
  <si>
    <r>
      <t xml:space="preserve">7 - Recettes fiscales directes et indirectes </t>
    </r>
    <r>
      <rPr>
        <u val="single"/>
        <sz val="14"/>
        <color indexed="12"/>
        <rFont val="Arial"/>
        <family val="2"/>
      </rPr>
      <t xml:space="preserve">(hors compensations de l'État) </t>
    </r>
    <r>
      <rPr>
        <b/>
        <u val="single"/>
        <sz val="14"/>
        <color indexed="12"/>
        <rFont val="Arial"/>
        <family val="2"/>
      </rPr>
      <t>: niveau et évolution</t>
    </r>
  </si>
  <si>
    <t xml:space="preserve">*Les montants des subventions versées en investissement sont issus du compte 204 (subventions d'équipement versées).
Les dépenses d'équipement brut sont issues des comptes 20, 21, 23 et 45 (respectivement immobilisations incorporelles ; immobilisations corporelles ; immobilisations en cours ; opérations pour compte de tiers).  </t>
  </si>
  <si>
    <t>Dépenses totales hors gestion active de la dette par groupe fonctionnel</t>
  </si>
  <si>
    <t>Source : budgets primitifs 2012</t>
  </si>
  <si>
    <t>source : budgets primitifs 2011 et 2011</t>
  </si>
  <si>
    <t>Source : budgets primitifs 2011 et 2012</t>
  </si>
  <si>
    <t xml:space="preserve">Depuis le 1er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budgets primitifs 2011 et 2012, et notamment de la sous-fonction "Transport ferroviaire régional de voyageurs". </t>
  </si>
  <si>
    <t>source : budgets primitifs 2011 et 2012</t>
  </si>
  <si>
    <t>2012/</t>
  </si>
  <si>
    <t>2012/2011</t>
  </si>
  <si>
    <t xml:space="preserve"> en millions d'euros en 2012</t>
  </si>
  <si>
    <t xml:space="preserve">en euros par habitant en 2012 </t>
  </si>
  <si>
    <t>12 - Ventilation des dépenses totales par fonction en 2012</t>
  </si>
  <si>
    <t xml:space="preserve">en euros par habitant en 2012     </t>
  </si>
  <si>
    <t>11 - Dette et annuité de la dette en 2012</t>
  </si>
  <si>
    <t>11bis - Taux d'endettement en 2012</t>
  </si>
  <si>
    <t>Dette au 01/01/2012</t>
  </si>
  <si>
    <t>au 01/01/2012</t>
  </si>
  <si>
    <t>10bis - Nature et financement de l'investissement en 2012</t>
  </si>
  <si>
    <t>en euros par habitant en 2012</t>
  </si>
  <si>
    <t>10 - Soldes de gestion en 2012</t>
  </si>
  <si>
    <t>Recettes réelles 2012</t>
  </si>
  <si>
    <t xml:space="preserve">en euros par habitant en 2012   </t>
  </si>
  <si>
    <t>en euros par habitant  en 2012</t>
  </si>
  <si>
    <t xml:space="preserve">en euros par habitant  en 2012 </t>
  </si>
  <si>
    <t>Transferts recçus BP2011 pour évol 2012/11</t>
  </si>
  <si>
    <t>Impôts et taxes</t>
  </si>
  <si>
    <t xml:space="preserve">DGF** : les montants inscrits aux budgets primitifs 2012 diffèrent de ceux votés en loi de finances 2012, soit 5,449 Md€, montant équivalent à celui de 2011. </t>
  </si>
  <si>
    <t>Impôts et taxes*</t>
  </si>
  <si>
    <t>Impôts locaux*</t>
  </si>
  <si>
    <t>Autres impôts</t>
  </si>
  <si>
    <t>Corse***</t>
  </si>
  <si>
    <t>** Les autres impôts et taxes reposent principalement sur les produits de cartes grises, permis de conduire et de TIPP (taxe intérieure de consommation sur les produits pétroliers).</t>
  </si>
  <si>
    <t>et taxes**</t>
  </si>
  <si>
    <t xml:space="preserve">*** La Corse et les régions d'Outre-mer disposent de recettes fiscales indirectes spécifiques inscrites aux comptes 736 et 737 ( droits de consommation sur les alcools, taxe sur les rhums, octroi de mer…etc.). </t>
  </si>
  <si>
    <t>Guadeloupe***</t>
  </si>
  <si>
    <t>Guyane***</t>
  </si>
  <si>
    <t>Martinique***</t>
  </si>
  <si>
    <t>Réunion***</t>
  </si>
  <si>
    <t>* Les montants Métropole et France sont retraités des effets de la redistribution fiscale, respectivement à hauteur de 645M€ et 658M€.</t>
  </si>
  <si>
    <t>** Les montants Métropole et France sont retraités des effets de la redistribution fiscale, respectivement à hauteur de 645M€ et 658M€.</t>
  </si>
  <si>
    <t>** Les montants Métropole et France sont retraités de la redistribution fiscale, respectivement à hauteur de 645M€ et de 658M€.</t>
  </si>
  <si>
    <r>
      <t>Données démographiques : Insee, population totale entrée en vigueur au 1</t>
    </r>
    <r>
      <rPr>
        <vertAlign val="superscript"/>
        <sz val="10"/>
        <color indexed="12"/>
        <rFont val="Tahoma"/>
        <family val="2"/>
      </rPr>
      <t>er</t>
    </r>
    <r>
      <rPr>
        <sz val="10"/>
        <color indexed="12"/>
        <rFont val="Tahoma"/>
        <family val="2"/>
      </rPr>
      <t xml:space="preserve"> janvier 2012 (année de référence 2009)</t>
    </r>
  </si>
  <si>
    <t>Eqpt brut</t>
  </si>
  <si>
    <t>Rembourst de dette</t>
  </si>
  <si>
    <t>Dépenses réelles 2012</t>
  </si>
  <si>
    <t>Autres impôts et taxes</t>
  </si>
  <si>
    <t>Autres impôts et taxes**</t>
  </si>
  <si>
    <t>régions</t>
  </si>
  <si>
    <r>
      <t>DGF</t>
    </r>
    <r>
      <rPr>
        <sz val="9"/>
        <rFont val="Arial"/>
        <family val="2"/>
      </rPr>
      <t xml:space="preserve"> : la dotation globale de fonctionnement a été créée en 2004 pour les régions. Elle regroupe 95% de la DGD et les compensations fiscales.</t>
    </r>
  </si>
  <si>
    <t>région</t>
  </si>
  <si>
    <t>coef</t>
  </si>
  <si>
    <r>
      <t>Ratio 1 = Dépenses réelles de fonctionnement / population
Ratio 2 = Produits des impositions directes / population. Les produits des impositions directes comptabilisent uniquement le compte 73 11.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8 = Coefficient de mobilisation du potentiel fiscal = produit des impositions directes / potentiel fiscal (comprenant les compensations servies par l'Etat)
Ratio 9 = Dépenses réelles de fonctionnement + remboursement annuel de la dette en capital / recettes réelles de fonctionnement
Ratio 10 = Dépenses d'équipement brut / recettes réelles de fonctionnement
Ratio 11 = Encours de la dette / recettes réelles de fonctionnement
Source pour la population (ratio 1 à 6) : Insee, population totale légale entrée en vigueur au 1</t>
    </r>
    <r>
      <rPr>
        <i/>
        <vertAlign val="superscript"/>
        <sz val="9"/>
        <rFont val="Arial"/>
        <family val="2"/>
      </rPr>
      <t>er</t>
    </r>
    <r>
      <rPr>
        <i/>
        <sz val="9"/>
        <rFont val="Arial"/>
        <family val="2"/>
      </rPr>
      <t xml:space="preserve"> janvier 2011 (millésimée 2008)</t>
    </r>
  </si>
  <si>
    <t>Source : Insee, comptabilité nationale, base 2005</t>
  </si>
  <si>
    <t>nd</t>
  </si>
  <si>
    <t>n. d. : non disponible</t>
  </si>
  <si>
    <t>Produit intérieur brut des régions françaises en 2010</t>
  </si>
  <si>
    <t>2012/1999</t>
  </si>
  <si>
    <t>15 - Population, structure par âge, population active en 2009, taux de chômage 2011</t>
  </si>
  <si>
    <t>2011 (en %)</t>
  </si>
  <si>
    <t>1999***</t>
  </si>
  <si>
    <t>en 2009****</t>
  </si>
  <si>
    <t>chômage*****</t>
  </si>
  <si>
    <r>
      <t>*Population totale entrée en vigueur au 1</t>
    </r>
    <r>
      <rPr>
        <i/>
        <vertAlign val="superscript"/>
        <sz val="8"/>
        <rFont val="Arial"/>
        <family val="2"/>
      </rPr>
      <t>er</t>
    </r>
    <r>
      <rPr>
        <i/>
        <sz val="8"/>
        <rFont val="Arial"/>
        <family val="2"/>
      </rPr>
      <t xml:space="preserve"> janvier 2012 (année de référence 2009).</t>
    </r>
  </si>
  <si>
    <t xml:space="preserve">***** Moyenne des taux trimestriels de l'année 2011 pour la métropole ; données issues de l'Enquête-Emploi 2011 pour l'Outre-mer. </t>
  </si>
  <si>
    <t>**** Données issues du recensement de population 2009, exploitations principales ; découpage géographique au 1er janvier 2011.</t>
  </si>
  <si>
    <t>* Les montants "Impôts et taxes" et "impôts locaux" de Métropole et France sont retraités des effets de la redistribution fiscale, respectivement à hauteur de 645 M€ et 658 M€.</t>
  </si>
  <si>
    <t>* compte 74 : dotations et participations. Ce compte comprend les compensations fiscales telles que la DCRTP.</t>
  </si>
  <si>
    <r>
      <t>**Population municipale entrée en vigueur au 1</t>
    </r>
    <r>
      <rPr>
        <i/>
        <vertAlign val="superscript"/>
        <sz val="8"/>
        <rFont val="Arial"/>
        <family val="2"/>
      </rPr>
      <t>er</t>
    </r>
    <r>
      <rPr>
        <i/>
        <sz val="8"/>
        <rFont val="Arial"/>
        <family val="2"/>
      </rPr>
      <t xml:space="preserve"> janvier 2012(année de référence 2009).</t>
    </r>
  </si>
  <si>
    <t>*** Population sans double-compte. La population de Guadeloupe n'inclut pas les îles de Saint-Martin et Saint-Barthélémy.</t>
  </si>
  <si>
    <r>
      <t>Remb</t>
    </r>
    <r>
      <rPr>
        <b/>
        <vertAlign val="superscript"/>
        <sz val="10"/>
        <rFont val="Arial"/>
        <family val="2"/>
      </rPr>
      <t>st</t>
    </r>
  </si>
  <si>
    <t xml:space="preserve">** La Corse et les régions d'Outre-mer disposent de recettes fiscales indirectes spécifiques inscrites aux comptes 736 et 737( droits de consommation sur les alcools, taxe sur les rhums, octroi de mer…etc.). </t>
  </si>
  <si>
    <t>* Les montants Métropole et France sont retraités des effets de la redistribution fiscale, respectivement à hauteur de 645 M€ et 658 M€.</t>
  </si>
  <si>
    <t>* Les montantsde recettes de fonctionnement Métropole et France sont retraités des effets de la redistribution fiscale, respectivement à hauteur de 645 M€ et 658 M€.</t>
  </si>
  <si>
    <t>Permis de conduire</t>
  </si>
  <si>
    <t>Carte grise</t>
  </si>
  <si>
    <t>Epargne brute*</t>
  </si>
  <si>
    <t>Taux d'épargne brute : part des recettes réelles de fonctionnement affectée aux dépenses d'investissement. Ce taux permet de mesurer l'effort de gestion des régions au bénéfice des réalisations d' équipement ou du désendettement.</t>
  </si>
  <si>
    <t xml:space="preserve">* Dépenses de gestion : dépenses réelles de fonctionnement hors intérêts de la dette. </t>
  </si>
  <si>
    <t>fonctionnt.</t>
  </si>
  <si>
    <t>ROM</t>
  </si>
  <si>
    <t>France entière</t>
  </si>
  <si>
    <t>Sommaire du document : Les budgets primitifs 2012 des régions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</si>
</sst>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_ _ _ _ _*"/>
    <numFmt numFmtId="166" formatCode="\+0.0%;\-0.0%"/>
    <numFmt numFmtId="167" formatCode="\(\+0.0%\);\(\-0.0%\)"/>
    <numFmt numFmtId="168" formatCode="#,##0_ _ _ _ _ _ _ _*"/>
    <numFmt numFmtId="169" formatCode="0.0%_ _ _ _ _ _*"/>
    <numFmt numFmtId="170" formatCode="0.0%_ _*"/>
    <numFmt numFmtId="171" formatCode="0.0%"/>
    <numFmt numFmtId="172" formatCode="0.0%_ _ _ _*"/>
    <numFmt numFmtId="173" formatCode="#,##0.0_ _ _ _ _ _ _ _*"/>
    <numFmt numFmtId="174" formatCode="#,##0.0_ _ _ _*"/>
    <numFmt numFmtId="175" formatCode="#,##0.000"/>
    <numFmt numFmtId="176" formatCode="#,##0.0"/>
    <numFmt numFmtId="177" formatCode="0.0"/>
    <numFmt numFmtId="178" formatCode="#,##0.0_ _ _*"/>
    <numFmt numFmtId="179" formatCode="0.0%_ _ _*"/>
    <numFmt numFmtId="180" formatCode="#,##0.0_*"/>
    <numFmt numFmtId="181" formatCode="\+0.0%;\-0.0%\ "/>
    <numFmt numFmtId="182" formatCode="#,##0.0_ \ _*"/>
    <numFmt numFmtId="183" formatCode="0.0%_ \(\3\)"/>
    <numFmt numFmtId="184" formatCode="#,##0_ _ _*"/>
    <numFmt numFmtId="185" formatCode="#,##0.0_ _ _ _ _ _*"/>
    <numFmt numFmtId="186" formatCode="0.000"/>
    <numFmt numFmtId="187" formatCode="\+0.0%\ _ _ _ _ _*;\-0.0%\ _ _ _ _ _*"/>
    <numFmt numFmtId="188" formatCode="#,##0.0_ _*"/>
    <numFmt numFmtId="189" formatCode="#,##0_ ;\-#,##0\ "/>
    <numFmt numFmtId="190" formatCode="#,##0.00_ _ _ _ _ _ _ _ _ _ _ _*"/>
    <numFmt numFmtId="191" formatCode="0.0%_ _ _ _ _ _ _ _ _ _*"/>
    <numFmt numFmtId="192" formatCode="0.0%\ _ _ _*"/>
    <numFmt numFmtId="193" formatCode="#,##0_ _ _ _ _ _*"/>
    <numFmt numFmtId="194" formatCode="#,##0_ _ _ _ _*"/>
    <numFmt numFmtId="195" formatCode="#,##0_ _ _ _ _ _ _*"/>
    <numFmt numFmtId="196" formatCode="#,##0_ _*"/>
  </numFmts>
  <fonts count="107">
    <font>
      <sz val="10"/>
      <name val="Arial"/>
      <family val="0"/>
    </font>
    <font>
      <b/>
      <sz val="12"/>
      <color indexed="12"/>
      <name val="Tahoma"/>
      <family val="2"/>
    </font>
    <font>
      <sz val="10"/>
      <color indexed="12"/>
      <name val="Tahoma"/>
      <family val="2"/>
    </font>
    <font>
      <u val="single"/>
      <sz val="10"/>
      <color indexed="12"/>
      <name val="Tahoma"/>
      <family val="2"/>
    </font>
    <font>
      <u val="single"/>
      <sz val="10"/>
      <color indexed="12"/>
      <name val="Arial"/>
      <family val="0"/>
    </font>
    <font>
      <sz val="10"/>
      <color indexed="12"/>
      <name val="Arial"/>
      <family val="0"/>
    </font>
    <font>
      <u val="single"/>
      <sz val="10"/>
      <color indexed="36"/>
      <name val="Arial"/>
      <family val="0"/>
    </font>
    <font>
      <sz val="8"/>
      <name val="Arial"/>
      <family val="2"/>
    </font>
    <font>
      <sz val="12"/>
      <name val="Arial"/>
      <family val="0"/>
    </font>
    <font>
      <sz val="8"/>
      <color indexed="9"/>
      <name val="Arial"/>
      <family val="2"/>
    </font>
    <font>
      <sz val="7"/>
      <name val="Arial"/>
      <family val="2"/>
    </font>
    <font>
      <sz val="9"/>
      <name val="Arial"/>
      <family val="2"/>
    </font>
    <font>
      <b/>
      <sz val="16"/>
      <color indexed="48"/>
      <name val="Wingdings"/>
      <family val="0"/>
    </font>
    <font>
      <b/>
      <sz val="14"/>
      <color indexed="12"/>
      <name val="Arial"/>
      <family val="2"/>
    </font>
    <font>
      <sz val="12"/>
      <color indexed="12"/>
      <name val="Arial"/>
      <family val="2"/>
    </font>
    <font>
      <i/>
      <sz val="12"/>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8"/>
      <name val="Arial"/>
      <family val="2"/>
    </font>
    <font>
      <u val="single"/>
      <sz val="9"/>
      <color indexed="12"/>
      <name val="Tahoma"/>
      <family val="2"/>
    </font>
    <font>
      <b/>
      <sz val="16"/>
      <name val="Wingdings"/>
      <family val="0"/>
    </font>
    <font>
      <b/>
      <sz val="12"/>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0"/>
    </font>
    <font>
      <b/>
      <sz val="14"/>
      <name val="Arial"/>
      <family val="2"/>
    </font>
    <font>
      <b/>
      <i/>
      <sz val="10"/>
      <name val="MS Sans Serif"/>
      <family val="0"/>
    </font>
    <font>
      <sz val="9"/>
      <name val="MS Sans Serif"/>
      <family val="0"/>
    </font>
    <font>
      <sz val="8.25"/>
      <name val="Arial"/>
      <family val="2"/>
    </font>
    <font>
      <sz val="6.5"/>
      <name val="Arial"/>
      <family val="2"/>
    </font>
    <font>
      <sz val="7.25"/>
      <name val="Arial"/>
      <family val="2"/>
    </font>
    <font>
      <sz val="5"/>
      <name val="Arial"/>
      <family val="0"/>
    </font>
    <font>
      <sz val="4.25"/>
      <name val="Arial"/>
      <family val="0"/>
    </font>
    <font>
      <sz val="14.75"/>
      <name val="Arial"/>
      <family val="0"/>
    </font>
    <font>
      <sz val="15.25"/>
      <name val="Arial"/>
      <family val="0"/>
    </font>
    <font>
      <sz val="11.5"/>
      <name val="Arial"/>
      <family val="0"/>
    </font>
    <font>
      <sz val="8.5"/>
      <name val="Arial"/>
      <family val="2"/>
    </font>
    <font>
      <sz val="16"/>
      <name val="Arial"/>
      <family val="2"/>
    </font>
    <font>
      <b/>
      <sz val="16"/>
      <name val="Arial"/>
      <family val="2"/>
    </font>
    <font>
      <b/>
      <sz val="10"/>
      <color indexed="10"/>
      <name val="Arial"/>
      <family val="2"/>
    </font>
    <font>
      <b/>
      <sz val="8"/>
      <color indexed="48"/>
      <name val="Arial"/>
      <family val="2"/>
    </font>
    <font>
      <b/>
      <i/>
      <sz val="8"/>
      <color indexed="48"/>
      <name val="Arial"/>
      <family val="2"/>
    </font>
    <font>
      <sz val="15.75"/>
      <name val="Arial"/>
      <family val="0"/>
    </font>
    <font>
      <b/>
      <sz val="16"/>
      <color indexed="12"/>
      <name val="Wingdings"/>
      <family val="0"/>
    </font>
    <font>
      <b/>
      <sz val="16"/>
      <color indexed="12"/>
      <name val="Arial"/>
      <family val="2"/>
    </font>
    <font>
      <sz val="20.25"/>
      <name val="Arial"/>
      <family val="0"/>
    </font>
    <font>
      <sz val="8.75"/>
      <name val="Arial"/>
      <family val="2"/>
    </font>
    <font>
      <i/>
      <sz val="10"/>
      <color indexed="10"/>
      <name val="Arial"/>
      <family val="2"/>
    </font>
    <font>
      <vertAlign val="superscript"/>
      <sz val="9"/>
      <name val="Arial"/>
      <family val="2"/>
    </font>
    <font>
      <b/>
      <i/>
      <sz val="9"/>
      <color indexed="10"/>
      <name val="Arial"/>
      <family val="2"/>
    </font>
    <font>
      <b/>
      <u val="single"/>
      <sz val="16"/>
      <color indexed="12"/>
      <name val="Arial"/>
      <family val="2"/>
    </font>
    <font>
      <b/>
      <sz val="10"/>
      <color indexed="9"/>
      <name val="Arial"/>
      <family val="2"/>
    </font>
    <font>
      <sz val="10"/>
      <color indexed="9"/>
      <name val="MS Sans Serif"/>
      <family val="0"/>
    </font>
    <font>
      <sz val="10"/>
      <name val="MS Sans Serif"/>
      <family val="0"/>
    </font>
    <font>
      <sz val="18"/>
      <name val="Arial"/>
      <family val="2"/>
    </font>
    <font>
      <sz val="10"/>
      <color indexed="10"/>
      <name val="Arial"/>
      <family val="0"/>
    </font>
    <font>
      <b/>
      <u val="single"/>
      <sz val="14"/>
      <color indexed="12"/>
      <name val="Arial"/>
      <family val="2"/>
    </font>
    <font>
      <b/>
      <u val="single"/>
      <sz val="12"/>
      <color indexed="12"/>
      <name val="Arial"/>
      <family val="2"/>
    </font>
    <font>
      <u val="single"/>
      <sz val="10"/>
      <name val="Arial"/>
      <family val="2"/>
    </font>
    <font>
      <u val="single"/>
      <sz val="12"/>
      <color indexed="12"/>
      <name val="Arial"/>
      <family val="2"/>
    </font>
    <font>
      <u val="single"/>
      <sz val="12"/>
      <name val="Arial"/>
      <family val="2"/>
    </font>
    <font>
      <u val="single"/>
      <sz val="14"/>
      <color indexed="12"/>
      <name val="Arial"/>
      <family val="2"/>
    </font>
    <font>
      <sz val="9"/>
      <color indexed="10"/>
      <name val="Arial"/>
      <family val="2"/>
    </font>
    <font>
      <sz val="8"/>
      <color indexed="10"/>
      <name val="Arial"/>
      <family val="2"/>
    </font>
    <font>
      <vertAlign val="superscript"/>
      <sz val="10"/>
      <color indexed="12"/>
      <name val="Tahoma"/>
      <family val="2"/>
    </font>
    <font>
      <sz val="5.5"/>
      <name val="Arial"/>
      <family val="0"/>
    </font>
    <font>
      <vertAlign val="superscript"/>
      <sz val="10"/>
      <name val="Arial"/>
      <family val="2"/>
    </font>
    <font>
      <b/>
      <sz val="9"/>
      <color indexed="10"/>
      <name val="Arial"/>
      <family val="2"/>
    </font>
    <font>
      <sz val="10"/>
      <color indexed="43"/>
      <name val="Arial"/>
      <family val="0"/>
    </font>
    <font>
      <i/>
      <vertAlign val="superscript"/>
      <sz val="9"/>
      <name val="Arial"/>
      <family val="2"/>
    </font>
    <font>
      <b/>
      <vertAlign val="superscript"/>
      <sz val="8"/>
      <name val="Arial"/>
      <family val="2"/>
    </font>
    <font>
      <b/>
      <sz val="9"/>
      <color indexed="12"/>
      <name val="Arial"/>
      <family val="2"/>
    </font>
    <font>
      <i/>
      <sz val="9"/>
      <color indexed="10"/>
      <name val="Arial"/>
      <family val="2"/>
    </font>
    <font>
      <i/>
      <vertAlign val="superscript"/>
      <sz val="8"/>
      <name val="Arial"/>
      <family val="2"/>
    </font>
    <font>
      <b/>
      <vertAlign val="superscript"/>
      <sz val="10"/>
      <name val="Arial"/>
      <family val="2"/>
    </font>
    <font>
      <b/>
      <sz val="8"/>
      <color indexed="22"/>
      <name val="Arial"/>
      <family val="2"/>
    </font>
    <font>
      <sz val="10"/>
      <color indexed="22"/>
      <name val="Arial"/>
      <family val="2"/>
    </font>
    <font>
      <b/>
      <sz val="10"/>
      <color indexed="22"/>
      <name val="Arial"/>
      <family val="2"/>
    </font>
    <font>
      <sz val="9"/>
      <color indexed="22"/>
      <name val="Arial"/>
      <family val="0"/>
    </font>
  </fonts>
  <fills count="8">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3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15"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vertical="center"/>
    </xf>
    <xf numFmtId="0" fontId="4" fillId="0" borderId="0" xfId="15" applyAlignment="1">
      <alignment horizontal="right" vertical="center"/>
    </xf>
    <xf numFmtId="0" fontId="0" fillId="0" borderId="0" xfId="0" applyFont="1" applyAlignment="1">
      <alignment horizontal="center"/>
    </xf>
    <xf numFmtId="0" fontId="0" fillId="0" borderId="0" xfId="0" applyFont="1" applyFill="1" applyBorder="1" applyAlignment="1">
      <alignment vertical="center"/>
    </xf>
    <xf numFmtId="0" fontId="0" fillId="0" borderId="1" xfId="0" applyFont="1" applyBorder="1" applyAlignment="1">
      <alignment/>
    </xf>
    <xf numFmtId="0" fontId="0" fillId="0" borderId="1" xfId="0" applyFont="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18" fillId="0" borderId="0" xfId="0" applyFont="1" applyBorder="1" applyAlignment="1">
      <alignment horizontal="centerContinuous"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20" fillId="0" borderId="1"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center"/>
    </xf>
    <xf numFmtId="164" fontId="18" fillId="0" borderId="1" xfId="0" applyNumberFormat="1" applyFont="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3" fontId="25" fillId="0" borderId="2" xfId="0" applyNumberFormat="1" applyFont="1" applyBorder="1" applyAlignment="1">
      <alignment horizontal="centerContinuous" vertical="center"/>
    </xf>
    <xf numFmtId="0" fontId="0" fillId="0" borderId="3" xfId="0" applyFont="1" applyBorder="1" applyAlignment="1">
      <alignment horizontal="centerContinuous" vertical="center"/>
    </xf>
    <xf numFmtId="0" fontId="19" fillId="0" borderId="3" xfId="0" applyFont="1" applyBorder="1" applyAlignment="1">
      <alignment horizontal="centerContinuous" vertical="center"/>
    </xf>
    <xf numFmtId="0" fontId="27" fillId="0" borderId="4" xfId="0" applyFont="1" applyBorder="1" applyAlignment="1">
      <alignment vertical="center"/>
    </xf>
    <xf numFmtId="0" fontId="19" fillId="0" borderId="0" xfId="0" applyFont="1" applyBorder="1" applyAlignment="1">
      <alignment horizontal="left" vertical="center"/>
    </xf>
    <xf numFmtId="0" fontId="0" fillId="0" borderId="5" xfId="0" applyFont="1" applyBorder="1" applyAlignment="1">
      <alignment vertical="center"/>
    </xf>
    <xf numFmtId="0" fontId="25" fillId="0" borderId="6" xfId="0" applyFont="1" applyBorder="1" applyAlignment="1">
      <alignment horizontal="left" vertical="center"/>
    </xf>
    <xf numFmtId="0" fontId="0" fillId="0" borderId="7" xfId="0" applyFont="1" applyBorder="1" applyAlignment="1">
      <alignment horizontal="center" vertical="center"/>
    </xf>
    <xf numFmtId="0" fontId="25" fillId="0" borderId="8" xfId="0" applyFont="1" applyBorder="1" applyAlignment="1">
      <alignment horizontal="left" vertical="center"/>
    </xf>
    <xf numFmtId="3" fontId="25" fillId="0" borderId="6" xfId="0" applyNumberFormat="1" applyFont="1" applyBorder="1" applyAlignment="1">
      <alignment horizontal="centerContinuous" vertical="center"/>
    </xf>
    <xf numFmtId="0" fontId="0" fillId="0" borderId="0" xfId="0" applyFont="1" applyBorder="1" applyAlignment="1">
      <alignment horizontal="centerContinuous" vertical="center"/>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164" fontId="0" fillId="0" borderId="9" xfId="0" applyNumberFormat="1" applyFont="1" applyBorder="1" applyAlignment="1">
      <alignment horizontal="center" vertical="center"/>
    </xf>
    <xf numFmtId="164" fontId="25" fillId="0" borderId="9"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28" fillId="0" borderId="1" xfId="0" applyNumberFormat="1" applyFont="1" applyBorder="1" applyAlignment="1" quotePrefix="1">
      <alignment horizontal="center" vertical="center"/>
    </xf>
    <xf numFmtId="164" fontId="26" fillId="0" borderId="1" xfId="0" applyNumberFormat="1" applyFont="1" applyBorder="1" applyAlignment="1">
      <alignment horizontal="center" vertical="center"/>
    </xf>
    <xf numFmtId="164" fontId="26" fillId="0" borderId="10" xfId="0" applyNumberFormat="1" applyFont="1" applyBorder="1" applyAlignment="1">
      <alignment horizontal="center" vertical="center"/>
    </xf>
    <xf numFmtId="14" fontId="19" fillId="0" borderId="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0" fillId="0" borderId="10" xfId="0" applyFont="1" applyBorder="1" applyAlignment="1">
      <alignment horizontal="center" vertical="center"/>
    </xf>
    <xf numFmtId="0" fontId="25" fillId="0" borderId="10" xfId="0" applyFont="1" applyBorder="1" applyAlignment="1">
      <alignment horizontal="center" vertical="center"/>
    </xf>
    <xf numFmtId="0" fontId="0" fillId="2" borderId="8" xfId="0" applyFont="1" applyFill="1" applyBorder="1" applyAlignment="1" applyProtection="1">
      <alignment horizontal="left" vertical="center"/>
      <protection locked="0"/>
    </xf>
    <xf numFmtId="165" fontId="11" fillId="2" borderId="6" xfId="0" applyNumberFormat="1" applyFont="1" applyFill="1" applyBorder="1" applyAlignment="1">
      <alignment vertical="center"/>
    </xf>
    <xf numFmtId="165" fontId="11" fillId="2" borderId="0" xfId="0" applyNumberFormat="1" applyFont="1" applyFill="1" applyAlignment="1">
      <alignment vertical="center"/>
    </xf>
    <xf numFmtId="166" fontId="24" fillId="2" borderId="0" xfId="0" applyNumberFormat="1" applyFont="1" applyFill="1" applyAlignment="1">
      <alignment vertical="center"/>
    </xf>
    <xf numFmtId="165" fontId="11" fillId="2" borderId="0" xfId="0" applyNumberFormat="1" applyFont="1" applyFill="1" applyAlignment="1" applyProtection="1">
      <alignment horizontal="right" vertical="center"/>
      <protection locked="0"/>
    </xf>
    <xf numFmtId="166" fontId="24" fillId="2" borderId="0" xfId="0" applyNumberFormat="1" applyFont="1" applyFill="1" applyBorder="1" applyAlignment="1">
      <alignment vertical="center"/>
    </xf>
    <xf numFmtId="167" fontId="24" fillId="2" borderId="7" xfId="0" applyNumberFormat="1" applyFont="1" applyFill="1" applyBorder="1" applyAlignment="1">
      <alignment vertical="center"/>
    </xf>
    <xf numFmtId="3" fontId="11" fillId="0" borderId="0" xfId="0" applyNumberFormat="1" applyFont="1" applyFill="1" applyAlignment="1">
      <alignment horizontal="center" vertical="center"/>
    </xf>
    <xf numFmtId="169" fontId="11" fillId="2" borderId="0" xfId="0" applyNumberFormat="1" applyFont="1" applyFill="1" applyBorder="1" applyAlignment="1">
      <alignment horizontal="right" vertical="center"/>
    </xf>
    <xf numFmtId="171" fontId="11" fillId="2" borderId="7" xfId="0" applyNumberFormat="1" applyFont="1" applyFill="1" applyBorder="1" applyAlignment="1">
      <alignment horizontal="right" vertical="center"/>
    </xf>
    <xf numFmtId="3" fontId="24" fillId="0" borderId="0" xfId="0" applyNumberFormat="1" applyFont="1" applyFill="1" applyBorder="1" applyAlignment="1">
      <alignment horizontal="center" vertical="center"/>
    </xf>
    <xf numFmtId="0" fontId="0" fillId="0" borderId="8" xfId="0" applyFont="1" applyFill="1" applyBorder="1" applyAlignment="1" applyProtection="1">
      <alignment horizontal="left" vertical="center"/>
      <protection locked="0"/>
    </xf>
    <xf numFmtId="165" fontId="11" fillId="0" borderId="6" xfId="0" applyNumberFormat="1" applyFont="1" applyFill="1" applyBorder="1" applyAlignment="1">
      <alignment vertical="center"/>
    </xf>
    <xf numFmtId="165" fontId="11" fillId="0" borderId="0" xfId="0" applyNumberFormat="1" applyFont="1" applyFill="1" applyAlignment="1">
      <alignment vertical="center"/>
    </xf>
    <xf numFmtId="166" fontId="24" fillId="0" borderId="0" xfId="0" applyNumberFormat="1" applyFont="1" applyFill="1" applyAlignment="1">
      <alignment vertical="center"/>
    </xf>
    <xf numFmtId="165" fontId="11" fillId="0" borderId="0" xfId="0" applyNumberFormat="1" applyFont="1" applyFill="1" applyAlignment="1" applyProtection="1">
      <alignment horizontal="right" vertical="center"/>
      <protection locked="0"/>
    </xf>
    <xf numFmtId="166" fontId="24" fillId="0" borderId="0" xfId="0" applyNumberFormat="1" applyFont="1" applyFill="1" applyBorder="1" applyAlignment="1">
      <alignment vertical="center"/>
    </xf>
    <xf numFmtId="167" fontId="24" fillId="0" borderId="7" xfId="0" applyNumberFormat="1" applyFont="1" applyFill="1" applyBorder="1" applyAlignment="1">
      <alignment/>
    </xf>
    <xf numFmtId="169" fontId="11" fillId="0" borderId="0" xfId="0" applyNumberFormat="1" applyFont="1" applyFill="1" applyBorder="1" applyAlignment="1">
      <alignment horizontal="right" vertical="center"/>
    </xf>
    <xf numFmtId="170" fontId="11" fillId="0" borderId="0" xfId="0" applyNumberFormat="1" applyFont="1" applyFill="1" applyBorder="1" applyAlignment="1">
      <alignment horizontal="right" vertical="center"/>
    </xf>
    <xf numFmtId="171" fontId="11" fillId="0" borderId="7" xfId="0" applyNumberFormat="1" applyFont="1" applyFill="1" applyBorder="1" applyAlignment="1">
      <alignment horizontal="right" vertical="center"/>
    </xf>
    <xf numFmtId="167" fontId="24" fillId="2" borderId="7" xfId="0" applyNumberFormat="1" applyFont="1" applyFill="1" applyBorder="1" applyAlignment="1">
      <alignment/>
    </xf>
    <xf numFmtId="0" fontId="25" fillId="0" borderId="8" xfId="0" applyFont="1" applyFill="1" applyBorder="1" applyAlignment="1" applyProtection="1">
      <alignment horizontal="left" vertical="center"/>
      <protection locked="0"/>
    </xf>
    <xf numFmtId="165" fontId="29" fillId="0" borderId="6" xfId="0" applyNumberFormat="1" applyFont="1" applyFill="1" applyBorder="1" applyAlignment="1">
      <alignment vertical="center"/>
    </xf>
    <xf numFmtId="165" fontId="29" fillId="0" borderId="0" xfId="0" applyNumberFormat="1" applyFont="1" applyFill="1" applyAlignment="1">
      <alignment vertical="center"/>
    </xf>
    <xf numFmtId="166" fontId="28" fillId="0" borderId="0" xfId="0" applyNumberFormat="1" applyFont="1" applyFill="1" applyAlignment="1">
      <alignment vertical="center"/>
    </xf>
    <xf numFmtId="165" fontId="29" fillId="0" borderId="0" xfId="0" applyNumberFormat="1" applyFont="1" applyFill="1" applyAlignment="1" applyProtection="1">
      <alignment horizontal="right" vertical="center"/>
      <protection locked="0"/>
    </xf>
    <xf numFmtId="166" fontId="28" fillId="0" borderId="0" xfId="0" applyNumberFormat="1" applyFont="1" applyFill="1" applyBorder="1" applyAlignment="1">
      <alignment vertical="center"/>
    </xf>
    <xf numFmtId="167" fontId="28" fillId="0" borderId="7" xfId="0" applyNumberFormat="1" applyFont="1" applyFill="1" applyBorder="1" applyAlignment="1">
      <alignment vertical="center"/>
    </xf>
    <xf numFmtId="169" fontId="29" fillId="0" borderId="0" xfId="0" applyNumberFormat="1" applyFont="1" applyFill="1" applyBorder="1" applyAlignment="1">
      <alignment horizontal="right" vertical="center"/>
    </xf>
    <xf numFmtId="170" fontId="29" fillId="0" borderId="0" xfId="0" applyNumberFormat="1" applyFont="1" applyFill="1" applyBorder="1" applyAlignment="1">
      <alignment horizontal="right" vertical="center"/>
    </xf>
    <xf numFmtId="171" fontId="29" fillId="0" borderId="7" xfId="0" applyNumberFormat="1" applyFont="1" applyFill="1" applyBorder="1" applyAlignment="1">
      <alignment horizontal="right" vertical="center"/>
    </xf>
    <xf numFmtId="3" fontId="28"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2" xfId="0" applyFont="1" applyFill="1" applyBorder="1" applyAlignment="1" applyProtection="1">
      <alignment horizontal="left" vertical="center"/>
      <protection locked="0"/>
    </xf>
    <xf numFmtId="165" fontId="29" fillId="0" borderId="13" xfId="0" applyNumberFormat="1" applyFont="1" applyFill="1" applyBorder="1" applyAlignment="1">
      <alignment vertical="center"/>
    </xf>
    <xf numFmtId="165" fontId="29" fillId="0" borderId="14" xfId="0" applyNumberFormat="1" applyFont="1" applyFill="1" applyBorder="1" applyAlignment="1">
      <alignment vertical="center"/>
    </xf>
    <xf numFmtId="166" fontId="28" fillId="0" borderId="14" xfId="0" applyNumberFormat="1" applyFont="1" applyFill="1" applyBorder="1" applyAlignment="1">
      <alignment horizontal="right" vertical="center"/>
    </xf>
    <xf numFmtId="165" fontId="29" fillId="0" borderId="14" xfId="0" applyNumberFormat="1" applyFont="1" applyFill="1" applyBorder="1" applyAlignment="1" applyProtection="1">
      <alignment horizontal="right" vertical="center"/>
      <protection locked="0"/>
    </xf>
    <xf numFmtId="167" fontId="28" fillId="0" borderId="15" xfId="0" applyNumberFormat="1" applyFont="1" applyFill="1" applyBorder="1" applyAlignment="1">
      <alignment horizontal="right" vertical="center"/>
    </xf>
    <xf numFmtId="169" fontId="29" fillId="0" borderId="14" xfId="0" applyNumberFormat="1" applyFont="1" applyFill="1" applyBorder="1" applyAlignment="1">
      <alignment horizontal="right" vertical="center"/>
    </xf>
    <xf numFmtId="171" fontId="29" fillId="0" borderId="15"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25" fillId="2" borderId="8" xfId="0" applyFont="1" applyFill="1" applyBorder="1" applyAlignment="1">
      <alignment vertical="center"/>
    </xf>
    <xf numFmtId="166" fontId="28" fillId="2" borderId="0" xfId="0" applyNumberFormat="1" applyFont="1" applyFill="1" applyAlignment="1">
      <alignment vertical="center"/>
    </xf>
    <xf numFmtId="166" fontId="28" fillId="2" borderId="0" xfId="0" applyNumberFormat="1" applyFont="1" applyFill="1" applyBorder="1" applyAlignment="1">
      <alignment vertical="center"/>
    </xf>
    <xf numFmtId="167" fontId="28" fillId="2" borderId="7" xfId="0" applyNumberFormat="1" applyFont="1" applyFill="1" applyBorder="1" applyAlignment="1">
      <alignment vertical="center"/>
    </xf>
    <xf numFmtId="171" fontId="29" fillId="2" borderId="7" xfId="0" applyNumberFormat="1" applyFont="1" applyFill="1" applyBorder="1" applyAlignment="1">
      <alignment horizontal="right" vertical="center"/>
    </xf>
    <xf numFmtId="166" fontId="28" fillId="0" borderId="14" xfId="0" applyNumberFormat="1" applyFont="1" applyFill="1" applyBorder="1" applyAlignment="1">
      <alignment vertical="center"/>
    </xf>
    <xf numFmtId="167" fontId="28" fillId="0" borderId="15" xfId="0" applyNumberFormat="1" applyFont="1" applyFill="1" applyBorder="1" applyAlignment="1">
      <alignment vertical="center"/>
    </xf>
    <xf numFmtId="0" fontId="19" fillId="0" borderId="3" xfId="0" applyFont="1" applyBorder="1" applyAlignment="1">
      <alignment/>
    </xf>
    <xf numFmtId="165" fontId="11"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Fill="1" applyAlignment="1">
      <alignment horizontal="center"/>
    </xf>
    <xf numFmtId="0" fontId="19" fillId="0" borderId="0" xfId="0" applyFont="1" applyAlignment="1">
      <alignment vertical="center"/>
    </xf>
    <xf numFmtId="176" fontId="11" fillId="0" borderId="3" xfId="0" applyNumberFormat="1" applyFont="1" applyFill="1" applyBorder="1" applyAlignment="1">
      <alignment horizontal="center" vertical="center"/>
    </xf>
    <xf numFmtId="169" fontId="11" fillId="0" borderId="3" xfId="0" applyNumberFormat="1" applyFont="1" applyFill="1" applyBorder="1" applyAlignment="1">
      <alignment horizontal="right" vertical="center"/>
    </xf>
    <xf numFmtId="170" fontId="11" fillId="0" borderId="3" xfId="0" applyNumberFormat="1" applyFont="1" applyFill="1" applyBorder="1" applyAlignment="1">
      <alignment horizontal="right" vertical="center"/>
    </xf>
    <xf numFmtId="171" fontId="0" fillId="0" borderId="0" xfId="0" applyNumberFormat="1" applyFont="1" applyAlignment="1">
      <alignment vertical="center"/>
    </xf>
    <xf numFmtId="0" fontId="0"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horizontal="left" vertical="center"/>
    </xf>
    <xf numFmtId="0" fontId="8" fillId="0" borderId="0" xfId="0" applyFont="1" applyFill="1" applyBorder="1" applyAlignment="1">
      <alignment vertical="center"/>
    </xf>
    <xf numFmtId="0" fontId="33" fillId="0" borderId="0" xfId="0" applyFont="1" applyFill="1" applyBorder="1" applyAlignment="1">
      <alignment/>
    </xf>
    <xf numFmtId="0" fontId="8" fillId="0" borderId="0" xfId="0" applyFont="1" applyAlignment="1">
      <alignment horizontal="center"/>
    </xf>
    <xf numFmtId="0" fontId="8" fillId="0" borderId="0" xfId="0" applyFont="1" applyAlignment="1">
      <alignment/>
    </xf>
    <xf numFmtId="0" fontId="32"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horizontal="center" vertical="center"/>
    </xf>
    <xf numFmtId="165" fontId="17" fillId="3" borderId="0" xfId="0" applyNumberFormat="1" applyFont="1" applyFill="1" applyBorder="1" applyAlignment="1">
      <alignment vertical="center"/>
    </xf>
    <xf numFmtId="0" fontId="0" fillId="0" borderId="0" xfId="0" applyAlignment="1">
      <alignment/>
    </xf>
    <xf numFmtId="3" fontId="25" fillId="0" borderId="0" xfId="0" applyNumberFormat="1" applyFont="1" applyFill="1" applyBorder="1" applyAlignment="1">
      <alignment horizontal="centerContinuous" vertical="center"/>
    </xf>
    <xf numFmtId="0" fontId="20"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ont="1" applyAlignment="1">
      <alignment horizontal="center" vertical="center"/>
    </xf>
    <xf numFmtId="0" fontId="19"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5"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7" fillId="0" borderId="0" xfId="0" applyNumberFormat="1" applyFont="1" applyFill="1" applyBorder="1" applyAlignment="1" quotePrefix="1">
      <alignment horizontal="right" vertical="center"/>
    </xf>
    <xf numFmtId="0" fontId="0" fillId="0" borderId="0" xfId="0" applyFill="1" applyBorder="1" applyAlignment="1">
      <alignment vertical="center"/>
    </xf>
    <xf numFmtId="0" fontId="0" fillId="0" borderId="0" xfId="0" applyFont="1" applyFill="1" applyBorder="1" applyAlignment="1" applyProtection="1">
      <alignment horizontal="left" vertical="center"/>
      <protection locked="0"/>
    </xf>
    <xf numFmtId="171" fontId="24" fillId="0" borderId="0" xfId="0" applyNumberFormat="1" applyFont="1" applyFill="1" applyBorder="1" applyAlignment="1">
      <alignment vertical="center"/>
    </xf>
    <xf numFmtId="165" fontId="11" fillId="0" borderId="0"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0" fillId="0" borderId="0" xfId="0" applyFont="1" applyFill="1" applyBorder="1" applyAlignment="1">
      <alignment/>
    </xf>
    <xf numFmtId="165" fontId="38" fillId="0" borderId="0" xfId="0" applyNumberFormat="1" applyFont="1" applyFill="1" applyBorder="1" applyAlignment="1">
      <alignment vertical="center"/>
    </xf>
    <xf numFmtId="166" fontId="39" fillId="0" borderId="0" xfId="0" applyNumberFormat="1" applyFont="1" applyFill="1" applyBorder="1" applyAlignment="1">
      <alignment vertical="center"/>
    </xf>
    <xf numFmtId="0" fontId="25" fillId="0" borderId="0" xfId="0"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Fill="1" applyBorder="1" applyAlignment="1" applyProtection="1">
      <alignment horizontal="left" vertical="center"/>
      <protection locked="0"/>
    </xf>
    <xf numFmtId="165" fontId="29" fillId="0" borderId="0" xfId="0" applyNumberFormat="1" applyFont="1" applyFill="1" applyBorder="1" applyAlignment="1">
      <alignment vertical="center"/>
    </xf>
    <xf numFmtId="171" fontId="28" fillId="0" borderId="0" xfId="0" applyNumberFormat="1" applyFont="1" applyFill="1" applyBorder="1" applyAlignment="1">
      <alignment vertical="center"/>
    </xf>
    <xf numFmtId="165" fontId="29" fillId="0" borderId="0" xfId="0" applyNumberFormat="1" applyFont="1" applyFill="1" applyBorder="1" applyAlignment="1" applyProtection="1">
      <alignment horizontal="right" vertical="center"/>
      <protection locked="0"/>
    </xf>
    <xf numFmtId="0" fontId="7" fillId="0" borderId="0" xfId="0" applyFont="1" applyAlignment="1">
      <alignment/>
    </xf>
    <xf numFmtId="0" fontId="19" fillId="0" borderId="0" xfId="0" applyFont="1" applyFill="1" applyBorder="1" applyAlignment="1">
      <alignment horizontal="left"/>
    </xf>
    <xf numFmtId="173" fontId="29" fillId="0" borderId="0" xfId="0" applyNumberFormat="1" applyFont="1" applyFill="1" applyBorder="1" applyAlignment="1">
      <alignment horizontal="right" vertical="center"/>
    </xf>
    <xf numFmtId="166" fontId="29" fillId="0" borderId="0" xfId="0" applyNumberFormat="1" applyFont="1" applyFill="1" applyBorder="1" applyAlignment="1">
      <alignment horizontal="right" vertical="center"/>
    </xf>
    <xf numFmtId="0" fontId="28" fillId="0" borderId="0" xfId="0" applyFont="1" applyFill="1" applyBorder="1" applyAlignment="1">
      <alignment vertical="center"/>
    </xf>
    <xf numFmtId="3" fontId="29" fillId="0" borderId="0" xfId="0" applyNumberFormat="1" applyFont="1" applyFill="1" applyBorder="1" applyAlignment="1">
      <alignment horizontal="right" vertical="center"/>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horizontal="center"/>
    </xf>
    <xf numFmtId="0" fontId="0" fillId="0" borderId="8" xfId="0" applyFont="1" applyBorder="1" applyAlignment="1" applyProtection="1">
      <alignment horizontal="left" vertical="center"/>
      <protection locked="0"/>
    </xf>
    <xf numFmtId="3" fontId="11" fillId="0" borderId="0" xfId="0" applyNumberFormat="1" applyFont="1" applyAlignment="1">
      <alignment/>
    </xf>
    <xf numFmtId="0" fontId="25" fillId="0" borderId="8" xfId="0" applyFont="1" applyBorder="1" applyAlignment="1" applyProtection="1">
      <alignment horizontal="left" vertical="center"/>
      <protection locked="0"/>
    </xf>
    <xf numFmtId="3" fontId="2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41" fillId="0" borderId="0" xfId="15" applyFont="1" applyAlignment="1">
      <alignment horizontal="right" vertical="center"/>
    </xf>
    <xf numFmtId="0" fontId="0" fillId="0" borderId="0" xfId="0" applyFont="1" applyFill="1" applyBorder="1" applyAlignment="1">
      <alignment horizontal="center"/>
    </xf>
    <xf numFmtId="0" fontId="12" fillId="0" borderId="0" xfId="0" applyFont="1" applyFill="1" applyBorder="1" applyAlignment="1">
      <alignment vertical="center"/>
    </xf>
    <xf numFmtId="0" fontId="0" fillId="0" borderId="0" xfId="0" applyFont="1" applyFill="1" applyBorder="1" applyAlignment="1">
      <alignment/>
    </xf>
    <xf numFmtId="174" fontId="0" fillId="0" borderId="0" xfId="0" applyNumberFormat="1" applyFont="1" applyFill="1" applyBorder="1" applyAlignment="1">
      <alignment vertical="center"/>
    </xf>
    <xf numFmtId="175" fontId="0" fillId="0" borderId="0" xfId="0" applyNumberFormat="1" applyFont="1" applyFill="1" applyBorder="1" applyAlignment="1">
      <alignment/>
    </xf>
    <xf numFmtId="0" fontId="42" fillId="0"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3"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xf>
    <xf numFmtId="174" fontId="5"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44" fillId="0" borderId="0" xfId="0" applyFont="1" applyFill="1" applyBorder="1" applyAlignment="1">
      <alignment horizontal="left"/>
    </xf>
    <xf numFmtId="0" fontId="5" fillId="0" borderId="0" xfId="0" applyFont="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3" fontId="25" fillId="0" borderId="0" xfId="0" applyNumberFormat="1" applyFont="1" applyFill="1" applyBorder="1" applyAlignment="1">
      <alignment vertical="center"/>
    </xf>
    <xf numFmtId="166" fontId="27" fillId="0" borderId="0" xfId="0" applyNumberFormat="1" applyFont="1" applyFill="1" applyBorder="1" applyAlignment="1">
      <alignment vertical="center"/>
    </xf>
    <xf numFmtId="0" fontId="29" fillId="0" borderId="0" xfId="0" applyFont="1" applyFill="1" applyBorder="1" applyAlignment="1">
      <alignment vertical="center"/>
    </xf>
    <xf numFmtId="0" fontId="11" fillId="0" borderId="0" xfId="0" applyFont="1" applyFill="1" applyBorder="1" applyAlignment="1">
      <alignment vertical="center"/>
    </xf>
    <xf numFmtId="0" fontId="25"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5" fillId="0" borderId="0" xfId="0" applyFont="1" applyFill="1" applyBorder="1" applyAlignment="1">
      <alignment vertical="center"/>
    </xf>
    <xf numFmtId="0" fontId="8" fillId="0" borderId="0" xfId="0" applyFont="1" applyAlignment="1">
      <alignment vertical="center"/>
    </xf>
    <xf numFmtId="0" fontId="22" fillId="0" borderId="0" xfId="0" applyFont="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3" fontId="11" fillId="0" borderId="0" xfId="0" applyNumberFormat="1" applyFont="1" applyFill="1" applyBorder="1" applyAlignment="1">
      <alignment vertical="center"/>
    </xf>
    <xf numFmtId="0" fontId="35" fillId="0" borderId="0" xfId="0" applyFont="1" applyFill="1" applyBorder="1" applyAlignment="1">
      <alignment vertical="center"/>
    </xf>
    <xf numFmtId="0" fontId="24" fillId="0" borderId="0" xfId="0" applyFont="1" applyFill="1" applyBorder="1" applyAlignment="1">
      <alignment vertical="center"/>
    </xf>
    <xf numFmtId="174" fontId="11" fillId="0" borderId="0" xfId="0" applyNumberFormat="1" applyFont="1" applyFill="1" applyBorder="1" applyAlignment="1">
      <alignment vertical="center"/>
    </xf>
    <xf numFmtId="0" fontId="35"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5" fillId="0" borderId="3" xfId="0" applyFont="1" applyBorder="1" applyAlignment="1">
      <alignment horizontal="centerContinuous" vertical="center"/>
    </xf>
    <xf numFmtId="0" fontId="27" fillId="0" borderId="3" xfId="0" applyFont="1" applyBorder="1" applyAlignment="1">
      <alignment horizontal="centerContinuous" vertical="center"/>
    </xf>
    <xf numFmtId="0" fontId="46" fillId="0" borderId="0" xfId="0" applyFont="1" applyFill="1" applyBorder="1" applyAlignment="1">
      <alignment horizontal="centerContinuous" vertical="center"/>
    </xf>
    <xf numFmtId="0" fontId="47" fillId="0" borderId="0" xfId="0" applyFont="1" applyFill="1" applyBorder="1" applyAlignment="1">
      <alignment horizontal="centerContinuous" vertical="center"/>
    </xf>
    <xf numFmtId="0" fontId="48" fillId="0" borderId="0" xfId="0" applyFont="1" applyFill="1" applyBorder="1" applyAlignment="1">
      <alignment horizontal="centerContinuous" vertical="center"/>
    </xf>
    <xf numFmtId="0" fontId="48" fillId="0" borderId="0" xfId="0" applyFont="1" applyFill="1" applyBorder="1" applyAlignment="1">
      <alignment vertical="center"/>
    </xf>
    <xf numFmtId="0" fontId="25"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46" fillId="0" borderId="0" xfId="0" applyFont="1" applyFill="1" applyBorder="1" applyAlignment="1">
      <alignment horizontal="right" vertical="center"/>
    </xf>
    <xf numFmtId="0" fontId="11" fillId="0" borderId="0" xfId="0" applyFont="1" applyFill="1" applyBorder="1" applyAlignment="1">
      <alignment horizontal="right" vertical="center"/>
    </xf>
    <xf numFmtId="174" fontId="2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0" fontId="29"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18" fillId="0" borderId="0" xfId="0" applyFont="1" applyFill="1" applyBorder="1" applyAlignment="1">
      <alignment horizontal="centerContinuous" vertical="center"/>
    </xf>
    <xf numFmtId="0" fontId="29" fillId="0" borderId="0" xfId="0" applyFont="1" applyFill="1" applyBorder="1" applyAlignment="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horizontal="centerContinuous"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0"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7" fillId="0" borderId="0" xfId="0" applyFont="1" applyFill="1" applyBorder="1" applyAlignment="1">
      <alignment horizontal="left" vertical="center"/>
    </xf>
    <xf numFmtId="3" fontId="25"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horizontal="center"/>
    </xf>
    <xf numFmtId="0" fontId="0" fillId="0" borderId="0" xfId="0" applyFont="1" applyFill="1" applyBorder="1" applyAlignment="1">
      <alignment horizontal="left" vertical="center"/>
    </xf>
    <xf numFmtId="164" fontId="0" fillId="0" borderId="11" xfId="0" applyNumberFormat="1" applyFont="1" applyBorder="1" applyAlignment="1">
      <alignment horizontal="center" vertical="center"/>
    </xf>
    <xf numFmtId="164" fontId="11" fillId="0" borderId="0" xfId="0"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168" fontId="11" fillId="0" borderId="0" xfId="0" applyNumberFormat="1" applyFont="1" applyFill="1" applyBorder="1" applyAlignment="1">
      <alignment horizontal="right" vertical="center"/>
    </xf>
    <xf numFmtId="171" fontId="11" fillId="0" borderId="0" xfId="0" applyNumberFormat="1" applyFont="1" applyFill="1" applyBorder="1" applyAlignment="1">
      <alignment horizontal="right" vertical="center"/>
    </xf>
    <xf numFmtId="172" fontId="11" fillId="0" borderId="0" xfId="0" applyNumberFormat="1" applyFont="1" applyFill="1" applyBorder="1" applyAlignment="1">
      <alignment horizontal="right" vertical="center"/>
    </xf>
    <xf numFmtId="164" fontId="46" fillId="0" borderId="0" xfId="0" applyNumberFormat="1" applyFont="1" applyFill="1" applyBorder="1" applyAlignment="1">
      <alignment horizontal="center" vertical="center"/>
    </xf>
    <xf numFmtId="164" fontId="49" fillId="0" borderId="0" xfId="0" applyNumberFormat="1" applyFont="1" applyFill="1" applyBorder="1" applyAlignment="1" quotePrefix="1">
      <alignment horizontal="right" vertical="center"/>
    </xf>
    <xf numFmtId="164" fontId="1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24" fillId="0" borderId="0" xfId="0" applyNumberFormat="1" applyFont="1" applyFill="1" applyBorder="1" applyAlignment="1" quotePrefix="1">
      <alignment horizontal="right" vertical="center"/>
    </xf>
    <xf numFmtId="164" fontId="2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4" fontId="11" fillId="0" borderId="0" xfId="0" applyNumberFormat="1" applyFont="1" applyFill="1" applyBorder="1" applyAlignment="1">
      <alignment horizontal="center" vertical="center"/>
    </xf>
    <xf numFmtId="164" fontId="29" fillId="0" borderId="0" xfId="0" applyNumberFormat="1" applyFont="1" applyFill="1" applyBorder="1" applyAlignment="1">
      <alignment horizontal="right" vertical="center"/>
    </xf>
    <xf numFmtId="164" fontId="28" fillId="0" borderId="0" xfId="0" applyNumberFormat="1" applyFont="1" applyFill="1" applyBorder="1" applyAlignment="1" quotePrefix="1">
      <alignment horizontal="right" vertical="center"/>
    </xf>
    <xf numFmtId="0" fontId="24" fillId="0" borderId="0" xfId="0" applyFont="1" applyFill="1" applyBorder="1" applyAlignment="1">
      <alignment horizontal="left" vertical="center"/>
    </xf>
    <xf numFmtId="165" fontId="11" fillId="2" borderId="0" xfId="0" applyNumberFormat="1" applyFont="1" applyFill="1" applyBorder="1" applyAlignment="1">
      <alignment vertical="center"/>
    </xf>
    <xf numFmtId="166" fontId="24" fillId="2" borderId="7" xfId="0" applyNumberFormat="1" applyFont="1" applyFill="1" applyBorder="1" applyAlignment="1">
      <alignment vertical="center"/>
    </xf>
    <xf numFmtId="3" fontId="11" fillId="0" borderId="0" xfId="0" applyNumberFormat="1" applyFont="1" applyFill="1" applyBorder="1" applyAlignment="1">
      <alignment horizontal="center" vertical="center"/>
    </xf>
    <xf numFmtId="167" fontId="24" fillId="0" borderId="0" xfId="0" applyNumberFormat="1" applyFont="1" applyFill="1" applyBorder="1" applyAlignment="1">
      <alignment vertical="center"/>
    </xf>
    <xf numFmtId="171" fontId="50"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171"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65" fontId="11" fillId="0" borderId="0" xfId="17" applyNumberFormat="1" applyFont="1" applyFill="1" applyBorder="1" applyAlignment="1">
      <alignment vertical="center"/>
    </xf>
    <xf numFmtId="178" fontId="11" fillId="0" borderId="0" xfId="0" applyNumberFormat="1" applyFont="1" applyFill="1" applyBorder="1" applyAlignment="1">
      <alignment vertical="center"/>
    </xf>
    <xf numFmtId="179" fontId="11" fillId="0" borderId="0" xfId="0" applyNumberFormat="1" applyFont="1" applyFill="1" applyBorder="1" applyAlignment="1">
      <alignment vertical="center"/>
    </xf>
    <xf numFmtId="180" fontId="11"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166" fontId="24" fillId="0" borderId="0" xfId="0" applyNumberFormat="1" applyFont="1" applyFill="1" applyBorder="1" applyAlignment="1">
      <alignment horizontal="center" vertical="center"/>
    </xf>
    <xf numFmtId="171" fontId="24" fillId="0" borderId="0" xfId="0" applyNumberFormat="1" applyFont="1" applyFill="1" applyBorder="1" applyAlignment="1">
      <alignment horizontal="center" vertical="center"/>
    </xf>
    <xf numFmtId="173" fontId="11" fillId="0" borderId="0" xfId="0" applyNumberFormat="1" applyFont="1" applyFill="1" applyBorder="1" applyAlignment="1">
      <alignment vertical="center"/>
    </xf>
    <xf numFmtId="170" fontId="11"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3" fontId="11" fillId="0" borderId="0" xfId="0" applyNumberFormat="1" applyFont="1" applyFill="1" applyBorder="1" applyAlignment="1">
      <alignment/>
    </xf>
    <xf numFmtId="166" fontId="11" fillId="0" borderId="0" xfId="0" applyNumberFormat="1" applyFont="1" applyFill="1" applyBorder="1" applyAlignment="1">
      <alignment vertical="center"/>
    </xf>
    <xf numFmtId="181" fontId="11" fillId="0" borderId="0" xfId="0" applyNumberFormat="1" applyFont="1" applyFill="1" applyBorder="1" applyAlignment="1">
      <alignment horizontal="center"/>
    </xf>
    <xf numFmtId="166" fontId="24" fillId="0" borderId="7" xfId="0" applyNumberFormat="1" applyFont="1" applyFill="1" applyBorder="1" applyAlignment="1">
      <alignment vertical="center"/>
    </xf>
    <xf numFmtId="0" fontId="11" fillId="0" borderId="0" xfId="0" applyFont="1" applyFill="1" applyBorder="1" applyAlignment="1">
      <alignment/>
    </xf>
    <xf numFmtId="171" fontId="46" fillId="0" borderId="0" xfId="0" applyNumberFormat="1" applyFont="1" applyFill="1" applyBorder="1" applyAlignment="1">
      <alignment horizontal="center" vertical="center"/>
    </xf>
    <xf numFmtId="167" fontId="24" fillId="0" borderId="0" xfId="0" applyNumberFormat="1" applyFont="1" applyFill="1" applyBorder="1" applyAlignment="1">
      <alignment/>
    </xf>
    <xf numFmtId="176" fontId="11"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8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48" fillId="0" borderId="0" xfId="0" applyFont="1" applyFill="1" applyBorder="1" applyAlignment="1">
      <alignment horizontal="center"/>
    </xf>
    <xf numFmtId="171"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right" vertical="center"/>
    </xf>
    <xf numFmtId="171" fontId="29" fillId="0" borderId="0" xfId="0" applyNumberFormat="1" applyFont="1" applyFill="1" applyBorder="1" applyAlignment="1">
      <alignment horizontal="right" vertical="center"/>
    </xf>
    <xf numFmtId="172" fontId="29" fillId="0" borderId="0" xfId="0" applyNumberFormat="1" applyFont="1" applyFill="1" applyBorder="1" applyAlignment="1">
      <alignment horizontal="right" vertical="center"/>
    </xf>
    <xf numFmtId="166" fontId="28" fillId="0" borderId="7" xfId="0" applyNumberFormat="1" applyFont="1" applyFill="1" applyBorder="1" applyAlignment="1">
      <alignment vertical="center"/>
    </xf>
    <xf numFmtId="3" fontId="29" fillId="0" borderId="0" xfId="0" applyNumberFormat="1" applyFont="1" applyFill="1" applyBorder="1" applyAlignment="1">
      <alignment vertical="center"/>
    </xf>
    <xf numFmtId="167" fontId="28" fillId="0" borderId="0" xfId="0" applyNumberFormat="1" applyFont="1" applyFill="1" applyBorder="1" applyAlignment="1">
      <alignment vertical="center"/>
    </xf>
    <xf numFmtId="171" fontId="18" fillId="0" borderId="0" xfId="0" applyNumberFormat="1" applyFont="1" applyFill="1" applyBorder="1" applyAlignment="1">
      <alignment horizontal="center" vertical="center"/>
    </xf>
    <xf numFmtId="176" fontId="29" fillId="0" borderId="0" xfId="0" applyNumberFormat="1" applyFont="1" applyFill="1" applyBorder="1" applyAlignment="1">
      <alignment vertical="center"/>
    </xf>
    <xf numFmtId="177" fontId="29" fillId="0" borderId="0" xfId="0" applyNumberFormat="1" applyFont="1" applyFill="1" applyBorder="1" applyAlignment="1">
      <alignment vertical="center"/>
    </xf>
    <xf numFmtId="171" fontId="25" fillId="0" borderId="0" xfId="0" applyNumberFormat="1" applyFont="1" applyFill="1" applyBorder="1" applyAlignment="1">
      <alignment vertical="center"/>
    </xf>
    <xf numFmtId="165" fontId="29" fillId="0" borderId="0" xfId="17" applyNumberFormat="1" applyFont="1" applyFill="1" applyBorder="1" applyAlignment="1">
      <alignment vertical="center"/>
    </xf>
    <xf numFmtId="178"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80" fontId="29"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166" fontId="28" fillId="0" borderId="0" xfId="0" applyNumberFormat="1" applyFont="1" applyFill="1" applyBorder="1" applyAlignment="1">
      <alignment horizontal="center" vertical="center"/>
    </xf>
    <xf numFmtId="171" fontId="28" fillId="0" borderId="0" xfId="0" applyNumberFormat="1" applyFont="1" applyFill="1" applyBorder="1" applyAlignment="1">
      <alignment horizontal="center" vertical="center"/>
    </xf>
    <xf numFmtId="17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182" fontId="29" fillId="0" borderId="0" xfId="0" applyNumberFormat="1" applyFont="1" applyFill="1" applyBorder="1" applyAlignment="1">
      <alignment vertical="center"/>
    </xf>
    <xf numFmtId="173" fontId="29" fillId="0" borderId="0" xfId="0" applyNumberFormat="1" applyFont="1" applyFill="1" applyBorder="1" applyAlignment="1">
      <alignment/>
    </xf>
    <xf numFmtId="166" fontId="29" fillId="0" borderId="0" xfId="0" applyNumberFormat="1" applyFont="1" applyFill="1" applyBorder="1" applyAlignment="1">
      <alignment vertical="center"/>
    </xf>
    <xf numFmtId="181" fontId="29" fillId="0" borderId="0" xfId="0" applyNumberFormat="1" applyFont="1" applyFill="1" applyBorder="1" applyAlignment="1">
      <alignment horizontal="center"/>
    </xf>
    <xf numFmtId="0" fontId="25" fillId="0" borderId="0" xfId="0" applyFont="1" applyFill="1" applyAlignment="1">
      <alignment vertical="center"/>
    </xf>
    <xf numFmtId="183" fontId="24" fillId="0" borderId="0" xfId="0" applyNumberFormat="1" applyFont="1" applyFill="1" applyBorder="1" applyAlignment="1">
      <alignment horizontal="center" vertical="center"/>
    </xf>
    <xf numFmtId="166" fontId="28" fillId="0" borderId="15" xfId="0" applyNumberFormat="1" applyFont="1" applyFill="1" applyBorder="1" applyAlignment="1">
      <alignment horizontal="right" vertical="center"/>
    </xf>
    <xf numFmtId="166" fontId="28" fillId="0" borderId="0" xfId="0" applyNumberFormat="1" applyFont="1" applyFill="1" applyBorder="1" applyAlignment="1">
      <alignment horizontal="right" vertical="center"/>
    </xf>
    <xf numFmtId="9" fontId="18" fillId="0" borderId="0" xfId="0" applyNumberFormat="1" applyFont="1" applyFill="1" applyBorder="1" applyAlignment="1">
      <alignment horizontal="center" vertical="center"/>
    </xf>
    <xf numFmtId="171" fontId="28" fillId="0" borderId="0" xfId="0" applyNumberFormat="1" applyFont="1" applyFill="1" applyBorder="1" applyAlignment="1">
      <alignment horizontal="right" vertical="center"/>
    </xf>
    <xf numFmtId="171" fontId="25" fillId="0" borderId="0" xfId="0" applyNumberFormat="1" applyFont="1" applyFill="1" applyBorder="1" applyAlignment="1">
      <alignment horizontal="right" vertical="center"/>
    </xf>
    <xf numFmtId="179" fontId="29" fillId="0" borderId="0" xfId="0" applyNumberFormat="1" applyFont="1" applyFill="1" applyBorder="1" applyAlignment="1">
      <alignment horizontal="right" vertical="center"/>
    </xf>
    <xf numFmtId="176" fontId="29" fillId="0" borderId="0"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xf>
    <xf numFmtId="181" fontId="28" fillId="0" borderId="0" xfId="0" applyNumberFormat="1" applyFont="1" applyFill="1" applyBorder="1" applyAlignment="1">
      <alignment horizontal="right" vertical="center"/>
    </xf>
    <xf numFmtId="171" fontId="28" fillId="0" borderId="0" xfId="22" applyNumberFormat="1" applyFont="1" applyFill="1" applyBorder="1" applyAlignment="1">
      <alignment horizontal="center" vertical="center"/>
    </xf>
    <xf numFmtId="2" fontId="40" fillId="0" borderId="0" xfId="0" applyNumberFormat="1" applyFont="1" applyFill="1" applyBorder="1" applyAlignment="1">
      <alignment vertical="center"/>
    </xf>
    <xf numFmtId="10" fontId="0" fillId="0" borderId="0" xfId="0" applyNumberFormat="1" applyFill="1" applyBorder="1" applyAlignment="1">
      <alignment/>
    </xf>
    <xf numFmtId="0" fontId="25" fillId="0" borderId="0" xfId="0" applyFont="1" applyFill="1" applyAlignment="1">
      <alignment horizontal="right" vertical="center"/>
    </xf>
    <xf numFmtId="166" fontId="28" fillId="2" borderId="7" xfId="0" applyNumberFormat="1" applyFont="1" applyFill="1" applyBorder="1" applyAlignment="1">
      <alignment vertical="center"/>
    </xf>
    <xf numFmtId="166" fontId="28" fillId="0" borderId="15" xfId="0" applyNumberFormat="1" applyFont="1" applyFill="1" applyBorder="1" applyAlignment="1">
      <alignment vertical="center"/>
    </xf>
    <xf numFmtId="0" fontId="25" fillId="0" borderId="1" xfId="0" applyFont="1" applyFill="1" applyBorder="1" applyAlignment="1">
      <alignment vertical="center"/>
    </xf>
    <xf numFmtId="0" fontId="19" fillId="0" borderId="0" xfId="0" applyFont="1" applyAlignment="1">
      <alignment/>
    </xf>
    <xf numFmtId="0" fontId="19" fillId="0" borderId="0" xfId="0" applyFont="1" applyAlignment="1">
      <alignment/>
    </xf>
    <xf numFmtId="3" fontId="0" fillId="0" borderId="0" xfId="0" applyNumberFormat="1" applyFont="1" applyAlignment="1">
      <alignment vertical="center"/>
    </xf>
    <xf numFmtId="0" fontId="19" fillId="0" borderId="0" xfId="0" applyFont="1" applyFill="1" applyBorder="1" applyAlignment="1">
      <alignment/>
    </xf>
    <xf numFmtId="0" fontId="0" fillId="0" borderId="0" xfId="0" applyFont="1" applyFill="1" applyBorder="1" applyAlignment="1" applyProtection="1">
      <alignment vertical="center"/>
      <protection locked="0"/>
    </xf>
    <xf numFmtId="0" fontId="31" fillId="0" borderId="0" xfId="0" applyFont="1" applyFill="1" applyAlignment="1">
      <alignment vertical="center"/>
    </xf>
    <xf numFmtId="0" fontId="51" fillId="0" borderId="0" xfId="0" applyFont="1" applyFill="1" applyBorder="1" applyAlignment="1">
      <alignment/>
    </xf>
    <xf numFmtId="0" fontId="31" fillId="0" borderId="0" xfId="0" applyFont="1" applyFill="1" applyBorder="1" applyAlignment="1">
      <alignment/>
    </xf>
    <xf numFmtId="0" fontId="31" fillId="0" borderId="0" xfId="0" applyFont="1" applyFill="1" applyBorder="1" applyAlignment="1">
      <alignment vertical="center"/>
    </xf>
    <xf numFmtId="0" fontId="30" fillId="0" borderId="0" xfId="0" applyFont="1" applyFill="1" applyBorder="1" applyAlignment="1">
      <alignment/>
    </xf>
    <xf numFmtId="0" fontId="22" fillId="0" borderId="0" xfId="0" applyFont="1" applyFill="1" applyBorder="1" applyAlignment="1">
      <alignment horizontal="center" vertical="center"/>
    </xf>
    <xf numFmtId="0" fontId="8" fillId="0" borderId="0" xfId="0" applyFont="1" applyFill="1" applyBorder="1" applyAlignment="1">
      <alignment horizontal="center"/>
    </xf>
    <xf numFmtId="3" fontId="32"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xf>
    <xf numFmtId="0" fontId="52" fillId="0" borderId="0" xfId="0" applyFont="1" applyFill="1" applyBorder="1" applyAlignment="1">
      <alignment horizontal="left" vertical="center"/>
    </xf>
    <xf numFmtId="0" fontId="8" fillId="0" borderId="0" xfId="0" applyFont="1" applyFill="1" applyBorder="1" applyAlignment="1">
      <alignment horizontal="left"/>
    </xf>
    <xf numFmtId="174" fontId="8" fillId="0" borderId="0" xfId="0" applyNumberFormat="1"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xf>
    <xf numFmtId="176" fontId="8" fillId="0" borderId="0" xfId="0" applyNumberFormat="1"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center" vertical="center"/>
    </xf>
    <xf numFmtId="3" fontId="21"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0" fillId="0" borderId="0" xfId="0" applyFont="1" applyFill="1" applyBorder="1" applyAlignment="1">
      <alignment horizontal="left"/>
    </xf>
    <xf numFmtId="0" fontId="53" fillId="0" borderId="0" xfId="0" applyFont="1" applyFill="1" applyBorder="1" applyAlignment="1">
      <alignment horizontal="center" vertical="center"/>
    </xf>
    <xf numFmtId="0" fontId="0" fillId="0" borderId="0" xfId="0" applyFont="1" applyFill="1" applyBorder="1" applyAlignment="1">
      <alignment horizontal="center"/>
    </xf>
    <xf numFmtId="174" fontId="0" fillId="0" borderId="0" xfId="0" applyNumberFormat="1" applyFont="1" applyFill="1" applyBorder="1" applyAlignment="1">
      <alignment/>
    </xf>
    <xf numFmtId="0" fontId="19" fillId="0" borderId="0" xfId="0" applyFont="1" applyFill="1" applyBorder="1" applyAlignment="1">
      <alignment vertical="top"/>
    </xf>
    <xf numFmtId="0" fontId="21" fillId="0" borderId="0" xfId="0" applyFont="1" applyFill="1" applyBorder="1" applyAlignment="1">
      <alignment horizontal="left" vertical="center"/>
    </xf>
    <xf numFmtId="0" fontId="21" fillId="0" borderId="0" xfId="0" applyFont="1" applyFill="1" applyBorder="1" applyAlignment="1">
      <alignment/>
    </xf>
    <xf numFmtId="0" fontId="20" fillId="0" borderId="1" xfId="0" applyFont="1" applyBorder="1" applyAlignment="1">
      <alignment horizontal="left" vertical="center"/>
    </xf>
    <xf numFmtId="0" fontId="20" fillId="0" borderId="1" xfId="0" applyFont="1" applyBorder="1" applyAlignment="1">
      <alignment horizontal="left"/>
    </xf>
    <xf numFmtId="3" fontId="11"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165" fontId="0" fillId="0" borderId="0" xfId="0" applyNumberFormat="1" applyFont="1" applyFill="1" applyBorder="1" applyAlignment="1">
      <alignment vertical="center"/>
    </xf>
    <xf numFmtId="171" fontId="0" fillId="0" borderId="0" xfId="22" applyNumberFormat="1" applyFont="1" applyFill="1" applyBorder="1" applyAlignment="1">
      <alignment vertical="center"/>
    </xf>
    <xf numFmtId="0" fontId="46" fillId="0" borderId="0" xfId="0" applyFont="1" applyFill="1" applyBorder="1" applyAlignment="1">
      <alignment horizontal="center" vertical="center"/>
    </xf>
    <xf numFmtId="0" fontId="20" fillId="0" borderId="0" xfId="0" applyFont="1" applyFill="1" applyBorder="1" applyAlignment="1">
      <alignment horizontal="left" vertical="center"/>
    </xf>
    <xf numFmtId="171" fontId="43" fillId="0" borderId="0" xfId="0" applyNumberFormat="1" applyFont="1" applyFill="1" applyBorder="1" applyAlignment="1">
      <alignment horizontal="center" vertical="center"/>
    </xf>
    <xf numFmtId="174" fontId="29"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5" fillId="0" borderId="8" xfId="0" applyFont="1" applyBorder="1" applyAlignment="1">
      <alignment horizontal="center" vertical="center"/>
    </xf>
    <xf numFmtId="0" fontId="27" fillId="0" borderId="0" xfId="0" applyFont="1" applyFill="1" applyBorder="1" applyAlignment="1">
      <alignment horizontal="centerContinuous" vertical="center"/>
    </xf>
    <xf numFmtId="0" fontId="11" fillId="0" borderId="0" xfId="0" applyFont="1" applyFill="1" applyAlignment="1">
      <alignment vertical="center"/>
    </xf>
    <xf numFmtId="0" fontId="27" fillId="0" borderId="0" xfId="0" applyFont="1" applyFill="1" applyBorder="1" applyAlignment="1">
      <alignment/>
    </xf>
    <xf numFmtId="0" fontId="29" fillId="0" borderId="0" xfId="0" applyFont="1" applyFill="1" applyBorder="1" applyAlignment="1">
      <alignment horizontal="center"/>
    </xf>
    <xf numFmtId="174" fontId="29"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0" fontId="46" fillId="0" borderId="0" xfId="0" applyFont="1" applyFill="1" applyAlignment="1">
      <alignment vertical="center"/>
    </xf>
    <xf numFmtId="0" fontId="40" fillId="0" borderId="0" xfId="0" applyFont="1" applyFill="1" applyBorder="1" applyAlignment="1">
      <alignment horizontal="right" vertical="center"/>
    </xf>
    <xf numFmtId="0" fontId="40" fillId="0" borderId="0" xfId="0" applyFont="1" applyFill="1" applyBorder="1" applyAlignment="1">
      <alignment horizontal="left" vertical="center"/>
    </xf>
    <xf numFmtId="174" fontId="40" fillId="0" borderId="0" xfId="0" applyNumberFormat="1" applyFont="1" applyFill="1" applyBorder="1" applyAlignment="1">
      <alignment horizontal="left" vertical="center"/>
    </xf>
    <xf numFmtId="0" fontId="0" fillId="2" borderId="6" xfId="0" applyFont="1" applyFill="1" applyBorder="1" applyAlignment="1" applyProtection="1">
      <alignment horizontal="left" vertical="center"/>
      <protection locked="0"/>
    </xf>
    <xf numFmtId="0" fontId="21" fillId="0" borderId="0" xfId="0" applyFont="1" applyFill="1" applyAlignment="1">
      <alignment horizontal="center" vertical="center"/>
    </xf>
    <xf numFmtId="0" fontId="20" fillId="0" borderId="0" xfId="0" applyFont="1" applyFill="1" applyAlignment="1">
      <alignment/>
    </xf>
    <xf numFmtId="168" fontId="24"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xf>
    <xf numFmtId="168" fontId="0"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174" fontId="11" fillId="0" borderId="0" xfId="0" applyNumberFormat="1" applyFont="1" applyFill="1" applyBorder="1" applyAlignment="1">
      <alignment/>
    </xf>
    <xf numFmtId="184" fontId="11" fillId="0" borderId="0" xfId="0" applyNumberFormat="1" applyFont="1" applyFill="1" applyBorder="1" applyAlignment="1">
      <alignment/>
    </xf>
    <xf numFmtId="185" fontId="11" fillId="0" borderId="0" xfId="0" applyNumberFormat="1" applyFont="1" applyFill="1" applyBorder="1" applyAlignment="1">
      <alignment/>
    </xf>
    <xf numFmtId="0" fontId="0" fillId="0" borderId="6" xfId="0" applyFont="1" applyBorder="1" applyAlignment="1" applyProtection="1">
      <alignment horizontal="left" vertical="center"/>
      <protection locked="0"/>
    </xf>
    <xf numFmtId="0" fontId="11" fillId="0" borderId="0" xfId="0" applyFont="1" applyFill="1" applyBorder="1" applyAlignment="1">
      <alignment/>
    </xf>
    <xf numFmtId="0" fontId="11" fillId="0" borderId="0" xfId="0" applyFont="1" applyFill="1" applyAlignment="1">
      <alignment horizontal="center" vertical="center"/>
    </xf>
    <xf numFmtId="0" fontId="25" fillId="0" borderId="0" xfId="0" applyFont="1" applyFill="1" applyAlignment="1">
      <alignment horizontal="center" vertical="center"/>
    </xf>
    <xf numFmtId="0" fontId="54" fillId="0" borderId="0" xfId="0" applyFont="1" applyFill="1" applyBorder="1" applyAlignment="1">
      <alignment horizontal="center" vertical="center"/>
    </xf>
    <xf numFmtId="0" fontId="0" fillId="0" borderId="0" xfId="0" applyFont="1" applyAlignment="1">
      <alignment horizontal="center"/>
    </xf>
    <xf numFmtId="1" fontId="11" fillId="0" borderId="0" xfId="0" applyNumberFormat="1" applyFont="1" applyFill="1" applyBorder="1" applyAlignment="1">
      <alignment horizontal="right" vertical="center"/>
    </xf>
    <xf numFmtId="0" fontId="55" fillId="0" borderId="0" xfId="0" applyFont="1" applyFill="1" applyAlignment="1">
      <alignment vertical="center"/>
    </xf>
    <xf numFmtId="0" fontId="48" fillId="0" borderId="0" xfId="0" applyFont="1" applyFill="1" applyBorder="1" applyAlignment="1">
      <alignment/>
    </xf>
    <xf numFmtId="3" fontId="37" fillId="0" borderId="0" xfId="0" applyNumberFormat="1" applyFont="1" applyFill="1" applyBorder="1" applyAlignment="1">
      <alignment horizontal="right" vertical="center"/>
    </xf>
    <xf numFmtId="165" fontId="17" fillId="0" borderId="0" xfId="0" applyNumberFormat="1" applyFont="1" applyFill="1" applyBorder="1" applyAlignment="1">
      <alignment vertical="center"/>
    </xf>
    <xf numFmtId="0" fontId="29" fillId="0" borderId="0" xfId="0" applyFont="1" applyFill="1" applyBorder="1" applyAlignment="1">
      <alignment/>
    </xf>
    <xf numFmtId="0" fontId="25" fillId="0" borderId="6" xfId="0" applyFont="1" applyBorder="1" applyAlignment="1" applyProtection="1">
      <alignment horizontal="left" vertical="center"/>
      <protection locked="0"/>
    </xf>
    <xf numFmtId="0" fontId="29" fillId="0" borderId="0" xfId="0" applyFont="1" applyFill="1" applyBorder="1" applyAlignment="1">
      <alignment/>
    </xf>
    <xf numFmtId="0" fontId="25" fillId="0" borderId="0" xfId="0" applyFont="1" applyFill="1" applyBorder="1" applyAlignment="1">
      <alignment/>
    </xf>
    <xf numFmtId="168" fontId="28" fillId="0" borderId="0" xfId="0" applyNumberFormat="1" applyFont="1" applyFill="1" applyBorder="1" applyAlignment="1">
      <alignment horizontal="right" vertical="center"/>
    </xf>
    <xf numFmtId="173" fontId="28" fillId="0" borderId="0" xfId="0" applyNumberFormat="1" applyFont="1" applyFill="1" applyBorder="1" applyAlignment="1">
      <alignment horizontal="right" vertical="center"/>
    </xf>
    <xf numFmtId="178" fontId="29" fillId="0" borderId="0" xfId="0" applyNumberFormat="1" applyFont="1" applyFill="1" applyBorder="1" applyAlignment="1">
      <alignment horizontal="right" vertical="center"/>
    </xf>
    <xf numFmtId="178" fontId="28" fillId="0" borderId="0" xfId="0" applyNumberFormat="1" applyFont="1" applyFill="1" applyBorder="1" applyAlignment="1">
      <alignment horizontal="right" vertical="center"/>
    </xf>
    <xf numFmtId="178" fontId="29" fillId="0" borderId="0" xfId="0" applyNumberFormat="1" applyFont="1" applyFill="1" applyBorder="1" applyAlignment="1">
      <alignment/>
    </xf>
    <xf numFmtId="174" fontId="29" fillId="0" borderId="0" xfId="0" applyNumberFormat="1" applyFont="1" applyFill="1" applyBorder="1" applyAlignment="1">
      <alignment/>
    </xf>
    <xf numFmtId="184" fontId="29" fillId="0" borderId="0" xfId="0" applyNumberFormat="1" applyFont="1" applyFill="1" applyBorder="1" applyAlignment="1">
      <alignment/>
    </xf>
    <xf numFmtId="185" fontId="29" fillId="0" borderId="0" xfId="0" applyNumberFormat="1" applyFont="1" applyFill="1" applyBorder="1" applyAlignment="1">
      <alignment/>
    </xf>
    <xf numFmtId="0" fontId="25" fillId="0" borderId="13" xfId="0" applyFont="1" applyBorder="1" applyAlignment="1" applyProtection="1">
      <alignment horizontal="left" vertical="center"/>
      <protection locked="0"/>
    </xf>
    <xf numFmtId="178" fontId="0" fillId="0" borderId="0" xfId="0" applyNumberFormat="1" applyFont="1" applyFill="1" applyBorder="1" applyAlignment="1">
      <alignment/>
    </xf>
    <xf numFmtId="0" fontId="50" fillId="0" borderId="0" xfId="0" applyFont="1" applyFill="1" applyBorder="1" applyAlignment="1">
      <alignment vertical="center"/>
    </xf>
    <xf numFmtId="177" fontId="11" fillId="0" borderId="0" xfId="0" applyNumberFormat="1" applyFont="1" applyFill="1" applyBorder="1" applyAlignment="1">
      <alignment horizontal="right" vertical="center"/>
    </xf>
    <xf numFmtId="0" fontId="0" fillId="0" borderId="0" xfId="0" applyFont="1" applyBorder="1" applyAlignment="1">
      <alignment/>
    </xf>
    <xf numFmtId="0" fontId="7" fillId="0" borderId="0" xfId="0" applyFont="1" applyFill="1" applyBorder="1" applyAlignment="1">
      <alignment/>
    </xf>
    <xf numFmtId="164" fontId="50" fillId="0" borderId="0" xfId="0" applyNumberFormat="1" applyFont="1" applyFill="1" applyBorder="1" applyAlignment="1">
      <alignment horizontal="center" vertical="center"/>
    </xf>
    <xf numFmtId="184" fontId="25"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0" fontId="5" fillId="0" borderId="0" xfId="0" applyFont="1" applyBorder="1" applyAlignment="1">
      <alignment/>
    </xf>
    <xf numFmtId="0" fontId="5" fillId="0" borderId="0" xfId="0" applyFont="1" applyAlignment="1">
      <alignment/>
    </xf>
    <xf numFmtId="0" fontId="25" fillId="0" borderId="0" xfId="0" applyFont="1" applyAlignment="1">
      <alignment vertical="center"/>
    </xf>
    <xf numFmtId="3" fontId="25" fillId="0" borderId="0" xfId="0" applyNumberFormat="1" applyFont="1" applyAlignment="1">
      <alignment vertical="center"/>
    </xf>
    <xf numFmtId="166" fontId="27" fillId="0" borderId="0" xfId="0" applyNumberFormat="1" applyFont="1" applyAlignment="1">
      <alignment vertical="center"/>
    </xf>
    <xf numFmtId="0" fontId="11" fillId="0" borderId="0" xfId="0" applyFont="1" applyAlignment="1">
      <alignment vertical="center"/>
    </xf>
    <xf numFmtId="3" fontId="11" fillId="0" borderId="0" xfId="0" applyNumberFormat="1" applyFont="1" applyAlignment="1">
      <alignment vertical="center"/>
    </xf>
    <xf numFmtId="166" fontId="24" fillId="0" borderId="0" xfId="0" applyNumberFormat="1" applyFont="1" applyAlignment="1">
      <alignment vertical="center"/>
    </xf>
    <xf numFmtId="0" fontId="0" fillId="0" borderId="5" xfId="0" applyFont="1" applyBorder="1" applyAlignment="1">
      <alignment horizontal="centerContinuous"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Continuous" vertical="center"/>
    </xf>
    <xf numFmtId="0" fontId="25" fillId="0" borderId="6" xfId="0" applyFont="1" applyBorder="1" applyAlignment="1">
      <alignment horizontal="centerContinuous" vertical="center"/>
    </xf>
    <xf numFmtId="0" fontId="0" fillId="0" borderId="8" xfId="0" applyFont="1" applyBorder="1" applyAlignment="1">
      <alignment horizontal="centerContinuous" vertical="center"/>
    </xf>
    <xf numFmtId="0" fontId="29" fillId="0" borderId="8" xfId="0" applyFont="1" applyBorder="1" applyAlignment="1">
      <alignment horizontal="left" vertical="center"/>
    </xf>
    <xf numFmtId="0" fontId="29" fillId="0" borderId="6" xfId="0" applyFont="1" applyBorder="1" applyAlignment="1">
      <alignment horizontal="center" vertical="center"/>
    </xf>
    <xf numFmtId="0" fontId="29" fillId="0" borderId="0" xfId="0" applyFont="1" applyBorder="1" applyAlignment="1">
      <alignment horizontal="center" vertical="center"/>
    </xf>
    <xf numFmtId="0" fontId="48" fillId="0" borderId="6" xfId="0" applyFont="1" applyFill="1" applyBorder="1" applyAlignment="1">
      <alignment horizontal="center" vertical="center"/>
    </xf>
    <xf numFmtId="164" fontId="29" fillId="0" borderId="9" xfId="0" applyNumberFormat="1" applyFont="1" applyBorder="1" applyAlignment="1">
      <alignment horizontal="center" vertical="center"/>
    </xf>
    <xf numFmtId="164" fontId="29" fillId="0" borderId="10" xfId="0" applyNumberFormat="1" applyFont="1" applyBorder="1" applyAlignment="1" quotePrefix="1">
      <alignment horizontal="center" vertical="center"/>
    </xf>
    <xf numFmtId="164" fontId="29" fillId="0" borderId="11" xfId="0" applyNumberFormat="1" applyFont="1" applyBorder="1" applyAlignment="1" quotePrefix="1">
      <alignment horizontal="center" vertical="center"/>
    </xf>
    <xf numFmtId="0" fontId="0" fillId="0" borderId="11" xfId="0" applyFont="1" applyBorder="1" applyAlignment="1">
      <alignment vertical="center"/>
    </xf>
    <xf numFmtId="0" fontId="29" fillId="0" borderId="1" xfId="0" applyFont="1" applyBorder="1" applyAlignment="1">
      <alignment horizontal="center" vertical="center"/>
    </xf>
    <xf numFmtId="0" fontId="11" fillId="0" borderId="6" xfId="0" applyFont="1" applyFill="1" applyBorder="1" applyAlignment="1">
      <alignment vertical="center"/>
    </xf>
    <xf numFmtId="0" fontId="29" fillId="0" borderId="6" xfId="0" applyFont="1" applyFill="1" applyBorder="1" applyAlignment="1">
      <alignment vertical="center"/>
    </xf>
    <xf numFmtId="0" fontId="29" fillId="0" borderId="6" xfId="0" applyFont="1" applyFill="1" applyBorder="1" applyAlignment="1">
      <alignment horizontal="right" vertical="center"/>
    </xf>
    <xf numFmtId="0" fontId="19" fillId="0" borderId="0" xfId="0" applyFont="1" applyFill="1" applyAlignment="1">
      <alignment/>
    </xf>
    <xf numFmtId="0" fontId="0"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xf>
    <xf numFmtId="0" fontId="25" fillId="0" borderId="2" xfId="0" applyFont="1" applyBorder="1" applyAlignment="1">
      <alignment horizontal="centerContinuous" vertical="center"/>
    </xf>
    <xf numFmtId="0" fontId="25" fillId="0" borderId="5"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Border="1" applyAlignment="1">
      <alignment vertical="center"/>
    </xf>
    <xf numFmtId="0" fontId="25" fillId="0" borderId="8" xfId="0" applyFont="1" applyBorder="1" applyAlignment="1">
      <alignment horizontal="centerContinuous" vertical="center"/>
    </xf>
    <xf numFmtId="0" fontId="25" fillId="0" borderId="11" xfId="0" applyFont="1" applyBorder="1" applyAlignment="1">
      <alignment horizontal="center" vertical="center"/>
    </xf>
    <xf numFmtId="0" fontId="25" fillId="0" borderId="0" xfId="0" applyFont="1" applyBorder="1" applyAlignment="1">
      <alignment horizontal="centerContinuous" vertical="center"/>
    </xf>
    <xf numFmtId="0" fontId="40" fillId="0" borderId="0" xfId="0" applyFont="1" applyBorder="1" applyAlignment="1">
      <alignment horizontal="left" vertical="center" wrapText="1"/>
    </xf>
    <xf numFmtId="3" fontId="0" fillId="0" borderId="0" xfId="0" applyNumberFormat="1" applyFont="1" applyFill="1" applyBorder="1" applyAlignment="1">
      <alignment/>
    </xf>
    <xf numFmtId="0" fontId="40" fillId="0" borderId="0" xfId="0" applyFont="1" applyBorder="1" applyAlignment="1">
      <alignment horizontal="center" vertical="center"/>
    </xf>
    <xf numFmtId="0" fontId="5" fillId="0" borderId="0"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9" fillId="0" borderId="6" xfId="0" applyFont="1" applyFill="1" applyBorder="1" applyAlignment="1">
      <alignment horizontal="left" vertical="center"/>
    </xf>
    <xf numFmtId="0" fontId="29" fillId="0" borderId="0" xfId="0" applyFont="1" applyBorder="1" applyAlignment="1">
      <alignment horizontal="left" vertical="center"/>
    </xf>
    <xf numFmtId="0" fontId="0" fillId="0" borderId="7" xfId="0" applyFont="1" applyBorder="1" applyAlignment="1">
      <alignment horizontal="centerContinuous" vertical="center"/>
    </xf>
    <xf numFmtId="164" fontId="29" fillId="0" borderId="11" xfId="0" applyNumberFormat="1" applyFont="1" applyBorder="1" applyAlignment="1">
      <alignment horizontal="center" vertical="center"/>
    </xf>
    <xf numFmtId="0" fontId="0" fillId="0" borderId="9" xfId="0" applyFont="1" applyBorder="1" applyAlignment="1">
      <alignment vertical="center"/>
    </xf>
    <xf numFmtId="164" fontId="29" fillId="0" borderId="0" xfId="0" applyNumberFormat="1" applyFont="1" applyFill="1" applyBorder="1" applyAlignment="1">
      <alignment horizontal="center" vertical="center"/>
    </xf>
    <xf numFmtId="176" fontId="11" fillId="2" borderId="6" xfId="0" applyNumberFormat="1" applyFont="1" applyFill="1" applyBorder="1" applyAlignment="1">
      <alignment vertical="center"/>
    </xf>
    <xf numFmtId="176" fontId="11" fillId="2" borderId="8" xfId="0" applyNumberFormat="1" applyFont="1" applyFill="1" applyBorder="1" applyAlignment="1">
      <alignment vertical="center"/>
    </xf>
    <xf numFmtId="176" fontId="11" fillId="0" borderId="6" xfId="0" applyNumberFormat="1" applyFont="1" applyFill="1" applyBorder="1" applyAlignment="1">
      <alignment vertical="center"/>
    </xf>
    <xf numFmtId="176" fontId="11" fillId="0" borderId="8" xfId="0" applyNumberFormat="1" applyFont="1" applyFill="1" applyBorder="1" applyAlignment="1">
      <alignment vertical="center"/>
    </xf>
    <xf numFmtId="0" fontId="0" fillId="0" borderId="0" xfId="0" applyFill="1" applyAlignment="1">
      <alignment/>
    </xf>
    <xf numFmtId="0" fontId="0" fillId="0" borderId="0" xfId="0" applyFill="1" applyAlignment="1">
      <alignment/>
    </xf>
    <xf numFmtId="176" fontId="29" fillId="0" borderId="6" xfId="0" applyNumberFormat="1" applyFont="1" applyFill="1" applyBorder="1" applyAlignment="1">
      <alignment vertical="center"/>
    </xf>
    <xf numFmtId="176" fontId="29" fillId="0" borderId="8" xfId="0" applyNumberFormat="1" applyFont="1" applyFill="1" applyBorder="1" applyAlignment="1">
      <alignment vertical="center"/>
    </xf>
    <xf numFmtId="176" fontId="29" fillId="0" borderId="13" xfId="0" applyNumberFormat="1" applyFont="1" applyFill="1" applyBorder="1" applyAlignment="1">
      <alignment vertical="center"/>
    </xf>
    <xf numFmtId="176" fontId="29" fillId="0" borderId="12" xfId="0" applyNumberFormat="1" applyFont="1" applyFill="1" applyBorder="1" applyAlignment="1">
      <alignment vertical="center"/>
    </xf>
    <xf numFmtId="171" fontId="11" fillId="0" borderId="3"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xf>
    <xf numFmtId="0" fontId="29" fillId="0" borderId="11" xfId="0" applyFont="1" applyBorder="1" applyAlignment="1">
      <alignment horizontal="center" vertical="center"/>
    </xf>
    <xf numFmtId="0" fontId="46" fillId="0" borderId="0" xfId="0" applyFont="1" applyFill="1" applyBorder="1" applyAlignment="1">
      <alignment vertical="center"/>
    </xf>
    <xf numFmtId="0" fontId="55" fillId="0" borderId="0" xfId="0" applyFont="1" applyFill="1" applyBorder="1" applyAlignment="1">
      <alignment vertical="center"/>
    </xf>
    <xf numFmtId="0" fontId="25" fillId="0" borderId="12" xfId="0" applyFont="1" applyBorder="1" applyAlignment="1" applyProtection="1">
      <alignment horizontal="left" vertical="center"/>
      <protection locked="0"/>
    </xf>
    <xf numFmtId="0" fontId="11" fillId="0" borderId="0" xfId="0" applyFont="1" applyBorder="1" applyAlignment="1">
      <alignment vertical="center"/>
    </xf>
    <xf numFmtId="0" fontId="24" fillId="0" borderId="0" xfId="0" applyFont="1" applyBorder="1" applyAlignment="1">
      <alignment horizontal="right" vertical="center"/>
    </xf>
    <xf numFmtId="173" fontId="11" fillId="0" borderId="3" xfId="0" applyNumberFormat="1" applyFont="1" applyFill="1" applyBorder="1" applyAlignment="1">
      <alignment horizontal="right" vertical="center"/>
    </xf>
    <xf numFmtId="178" fontId="11" fillId="0" borderId="3" xfId="0" applyNumberFormat="1" applyFont="1" applyFill="1" applyBorder="1" applyAlignment="1">
      <alignment horizontal="right" vertical="center"/>
    </xf>
    <xf numFmtId="174" fontId="0" fillId="0" borderId="0" xfId="0" applyNumberFormat="1" applyFont="1" applyAlignment="1">
      <alignment vertical="center"/>
    </xf>
    <xf numFmtId="0" fontId="0" fillId="0" borderId="0" xfId="0" applyFill="1" applyBorder="1" applyAlignment="1">
      <alignment/>
    </xf>
    <xf numFmtId="0" fontId="5" fillId="0" borderId="0" xfId="0" applyFont="1" applyAlignment="1">
      <alignment/>
    </xf>
    <xf numFmtId="176" fontId="0" fillId="0" borderId="0" xfId="0" applyNumberFormat="1" applyFont="1" applyAlignment="1">
      <alignment vertical="center"/>
    </xf>
    <xf numFmtId="171" fontId="0" fillId="0" borderId="0" xfId="22" applyNumberFormat="1" applyFont="1" applyAlignment="1">
      <alignment vertical="center"/>
    </xf>
    <xf numFmtId="0" fontId="0" fillId="0" borderId="0" xfId="0" applyFont="1" applyFill="1" applyAlignment="1" applyProtection="1">
      <alignment horizontal="center" vertical="center"/>
      <protection locked="0"/>
    </xf>
    <xf numFmtId="171" fontId="0" fillId="0" borderId="0" xfId="0" applyNumberFormat="1" applyFont="1" applyFill="1" applyBorder="1" applyAlignment="1">
      <alignment/>
    </xf>
    <xf numFmtId="174" fontId="11" fillId="0" borderId="0" xfId="0" applyNumberFormat="1" applyFont="1" applyAlignment="1">
      <alignment vertical="center"/>
    </xf>
    <xf numFmtId="0" fontId="20" fillId="0" borderId="0" xfId="0" applyFont="1" applyBorder="1" applyAlignment="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29" fillId="0" borderId="5" xfId="0" applyFont="1" applyBorder="1" applyAlignment="1">
      <alignment horizontal="center" vertical="center"/>
    </xf>
    <xf numFmtId="0" fontId="0" fillId="0" borderId="0" xfId="0" applyAlignment="1">
      <alignment horizontal="center" vertical="center"/>
    </xf>
    <xf numFmtId="0" fontId="26" fillId="0" borderId="0" xfId="0" applyFont="1" applyFill="1" applyBorder="1" applyAlignment="1">
      <alignment horizontal="centerContinuous" vertical="center"/>
    </xf>
    <xf numFmtId="0" fontId="11" fillId="0" borderId="10" xfId="0" applyFont="1" applyBorder="1" applyAlignment="1">
      <alignment horizontal="center" vertical="center"/>
    </xf>
    <xf numFmtId="164" fontId="28" fillId="0" borderId="0" xfId="0" applyNumberFormat="1" applyFont="1" applyFill="1" applyBorder="1" applyAlignment="1" quotePrefix="1">
      <alignment horizontal="center" vertical="center"/>
    </xf>
    <xf numFmtId="173" fontId="11"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73" fontId="29" fillId="0" borderId="0" xfId="0" applyNumberFormat="1" applyFont="1" applyFill="1" applyBorder="1" applyAlignment="1">
      <alignment/>
    </xf>
    <xf numFmtId="10" fontId="0" fillId="0" borderId="0" xfId="0" applyNumberFormat="1" applyFill="1" applyBorder="1" applyAlignment="1">
      <alignment/>
    </xf>
    <xf numFmtId="0" fontId="19" fillId="0" borderId="0" xfId="0" applyFont="1" applyFill="1" applyBorder="1" applyAlignment="1">
      <alignment/>
    </xf>
    <xf numFmtId="0" fontId="8" fillId="0" borderId="0" xfId="0" applyFont="1" applyAlignment="1">
      <alignment/>
    </xf>
    <xf numFmtId="176" fontId="8" fillId="0" borderId="0" xfId="0" applyNumberFormat="1" applyFont="1" applyFill="1" applyBorder="1" applyAlignment="1">
      <alignment/>
    </xf>
    <xf numFmtId="0" fontId="8" fillId="0" borderId="0" xfId="0" applyFont="1" applyFill="1" applyBorder="1" applyAlignment="1">
      <alignment/>
    </xf>
    <xf numFmtId="0" fontId="21" fillId="0" borderId="0" xfId="0" applyFont="1" applyFill="1" applyBorder="1" applyAlignment="1">
      <alignment/>
    </xf>
    <xf numFmtId="0" fontId="29" fillId="0" borderId="2" xfId="0" applyFont="1" applyBorder="1" applyAlignment="1">
      <alignment horizontal="center" vertical="center"/>
    </xf>
    <xf numFmtId="0" fontId="11" fillId="0" borderId="0" xfId="0" applyFont="1" applyFill="1" applyAlignment="1">
      <alignment/>
    </xf>
    <xf numFmtId="0" fontId="29" fillId="0" borderId="8" xfId="0" applyFont="1" applyBorder="1" applyAlignment="1">
      <alignment horizontal="center" vertical="center"/>
    </xf>
    <xf numFmtId="0" fontId="40" fillId="0" borderId="11" xfId="0" applyFont="1" applyBorder="1" applyAlignment="1">
      <alignment horizontal="center" vertical="center"/>
    </xf>
    <xf numFmtId="49" fontId="25" fillId="0" borderId="0" xfId="0" applyNumberFormat="1" applyFont="1" applyFill="1" applyBorder="1" applyAlignment="1">
      <alignment horizontal="center"/>
    </xf>
    <xf numFmtId="168" fontId="11" fillId="0" borderId="0" xfId="0" applyNumberFormat="1" applyFont="1" applyFill="1" applyBorder="1" applyAlignment="1">
      <alignment/>
    </xf>
    <xf numFmtId="185" fontId="11" fillId="0" borderId="0" xfId="0" applyNumberFormat="1" applyFont="1" applyFill="1" applyBorder="1" applyAlignment="1">
      <alignment/>
    </xf>
    <xf numFmtId="168" fontId="29" fillId="0" borderId="0" xfId="0" applyNumberFormat="1" applyFont="1" applyFill="1" applyBorder="1" applyAlignment="1">
      <alignment/>
    </xf>
    <xf numFmtId="0" fontId="25" fillId="0" borderId="0" xfId="0" applyFont="1" applyAlignment="1">
      <alignment/>
    </xf>
    <xf numFmtId="185" fontId="29" fillId="0" borderId="0" xfId="0" applyNumberFormat="1" applyFont="1" applyFill="1" applyBorder="1" applyAlignment="1">
      <alignment/>
    </xf>
    <xf numFmtId="178" fontId="0" fillId="0" borderId="0" xfId="0" applyNumberFormat="1" applyFont="1" applyFill="1" applyBorder="1" applyAlignment="1">
      <alignment/>
    </xf>
    <xf numFmtId="168" fontId="0" fillId="0" borderId="0" xfId="0" applyNumberFormat="1" applyFont="1" applyFill="1" applyBorder="1" applyAlignment="1">
      <alignment/>
    </xf>
    <xf numFmtId="173" fontId="0" fillId="0" borderId="0" xfId="0" applyNumberFormat="1" applyFont="1" applyFill="1" applyBorder="1" applyAlignment="1">
      <alignment/>
    </xf>
    <xf numFmtId="174" fontId="0" fillId="0" borderId="0" xfId="0" applyNumberFormat="1" applyFont="1" applyAlignment="1">
      <alignment/>
    </xf>
    <xf numFmtId="0" fontId="31" fillId="0" borderId="0" xfId="0" applyFont="1" applyFill="1" applyBorder="1" applyAlignment="1">
      <alignment/>
    </xf>
    <xf numFmtId="0" fontId="25" fillId="0" borderId="0" xfId="0" applyFont="1" applyFill="1" applyAlignment="1">
      <alignment/>
    </xf>
    <xf numFmtId="0" fontId="25" fillId="2" borderId="11" xfId="0" applyFont="1" applyFill="1" applyBorder="1" applyAlignment="1">
      <alignment vertical="center"/>
    </xf>
    <xf numFmtId="173" fontId="0" fillId="0" borderId="0" xfId="0" applyNumberFormat="1" applyFont="1" applyFill="1" applyBorder="1" applyAlignment="1">
      <alignment/>
    </xf>
    <xf numFmtId="0" fontId="65" fillId="0" borderId="0" xfId="0" applyFont="1" applyAlignment="1">
      <alignment vertical="center"/>
    </xf>
    <xf numFmtId="0" fontId="66" fillId="0" borderId="0" xfId="0" applyFont="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0" fillId="0" borderId="8" xfId="0" applyFont="1" applyBorder="1" applyAlignment="1">
      <alignment horizontal="right" vertical="center"/>
    </xf>
    <xf numFmtId="0" fontId="0" fillId="0" borderId="6" xfId="0" applyFont="1" applyBorder="1" applyAlignment="1">
      <alignment horizontal="centerContinuous" vertical="center"/>
    </xf>
    <xf numFmtId="0" fontId="28" fillId="0" borderId="7" xfId="0" applyFont="1" applyBorder="1" applyAlignment="1">
      <alignment horizontal="center" vertical="center"/>
    </xf>
    <xf numFmtId="164" fontId="0" fillId="0" borderId="11" xfId="0" applyNumberFormat="1" applyFont="1" applyBorder="1" applyAlignment="1">
      <alignment vertical="center"/>
    </xf>
    <xf numFmtId="0" fontId="0" fillId="2" borderId="5" xfId="0" applyFont="1" applyFill="1" applyBorder="1" applyAlignment="1">
      <alignment vertical="center"/>
    </xf>
    <xf numFmtId="0" fontId="0" fillId="0" borderId="8" xfId="0" applyFont="1" applyFill="1" applyBorder="1" applyAlignment="1">
      <alignment vertical="center"/>
    </xf>
    <xf numFmtId="0" fontId="0" fillId="2" borderId="8" xfId="0" applyFont="1" applyFill="1" applyBorder="1" applyAlignment="1">
      <alignment vertical="center"/>
    </xf>
    <xf numFmtId="0" fontId="25" fillId="0" borderId="8" xfId="0" applyFont="1" applyFill="1" applyBorder="1" applyAlignment="1">
      <alignment vertical="center"/>
    </xf>
    <xf numFmtId="0" fontId="25" fillId="0" borderId="12" xfId="0" applyFont="1" applyFill="1" applyBorder="1" applyAlignment="1">
      <alignment horizontal="left" vertical="center"/>
    </xf>
    <xf numFmtId="0" fontId="25" fillId="0" borderId="12" xfId="0" applyFont="1" applyFill="1" applyBorder="1" applyAlignment="1">
      <alignment vertical="center"/>
    </xf>
    <xf numFmtId="0" fontId="0" fillId="0" borderId="11" xfId="0" applyBorder="1" applyAlignment="1">
      <alignment/>
    </xf>
    <xf numFmtId="0" fontId="0" fillId="2" borderId="5" xfId="0" applyFont="1" applyFill="1" applyBorder="1" applyAlignment="1" applyProtection="1">
      <alignment horizontal="left" vertical="center"/>
      <protection locked="0"/>
    </xf>
    <xf numFmtId="0" fontId="0" fillId="0" borderId="0" xfId="0" applyBorder="1" applyAlignment="1">
      <alignment horizontal="center"/>
    </xf>
    <xf numFmtId="0" fontId="0" fillId="2" borderId="11" xfId="0" applyFont="1" applyFill="1" applyBorder="1" applyAlignment="1" applyProtection="1">
      <alignment horizontal="left" vertical="center"/>
      <protection locked="0"/>
    </xf>
    <xf numFmtId="0" fontId="29" fillId="0" borderId="6" xfId="0" applyFont="1" applyBorder="1" applyAlignment="1">
      <alignment horizontal="left" vertical="center"/>
    </xf>
    <xf numFmtId="0" fontId="24" fillId="0" borderId="0" xfId="0" applyFont="1" applyAlignment="1">
      <alignment vertical="center"/>
    </xf>
    <xf numFmtId="0" fontId="25" fillId="2" borderId="6" xfId="0" applyFont="1" applyFill="1" applyBorder="1" applyAlignment="1">
      <alignment vertical="center"/>
    </xf>
    <xf numFmtId="0" fontId="29" fillId="0" borderId="5" xfId="0" applyFont="1" applyBorder="1" applyAlignment="1">
      <alignment horizontal="left" vertical="center"/>
    </xf>
    <xf numFmtId="164" fontId="28" fillId="0" borderId="10" xfId="0" applyNumberFormat="1" applyFont="1" applyBorder="1" applyAlignment="1" quotePrefix="1">
      <alignment horizontal="center" vertical="center"/>
    </xf>
    <xf numFmtId="174" fontId="11" fillId="2" borderId="0" xfId="0"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74" fontId="11" fillId="0" borderId="0" xfId="0" applyNumberFormat="1" applyFont="1" applyFill="1" applyBorder="1" applyAlignment="1">
      <alignment horizontal="center" vertical="center"/>
    </xf>
    <xf numFmtId="166" fontId="11" fillId="0" borderId="7" xfId="0" applyNumberFormat="1" applyFont="1" applyFill="1" applyBorder="1" applyAlignment="1">
      <alignment horizontal="center" vertical="center"/>
    </xf>
    <xf numFmtId="166" fontId="29" fillId="0" borderId="7" xfId="0" applyNumberFormat="1" applyFont="1" applyFill="1" applyBorder="1" applyAlignment="1">
      <alignment horizontal="center" vertical="center"/>
    </xf>
    <xf numFmtId="174" fontId="29" fillId="0" borderId="14" xfId="0" applyNumberFormat="1" applyFont="1" applyFill="1" applyBorder="1" applyAlignment="1">
      <alignment horizontal="center" vertical="center"/>
    </xf>
    <xf numFmtId="166" fontId="29" fillId="0" borderId="15" xfId="0" applyNumberFormat="1" applyFont="1" applyFill="1" applyBorder="1" applyAlignment="1">
      <alignment horizontal="center" vertical="center"/>
    </xf>
    <xf numFmtId="0" fontId="0" fillId="0" borderId="6" xfId="0" applyFont="1" applyFill="1" applyBorder="1" applyAlignment="1" applyProtection="1">
      <alignment horizontal="left" vertical="center"/>
      <protection locked="0"/>
    </xf>
    <xf numFmtId="0" fontId="25" fillId="0" borderId="0" xfId="0" applyFont="1" applyBorder="1" applyAlignment="1">
      <alignment vertical="center"/>
    </xf>
    <xf numFmtId="0" fontId="44" fillId="0" borderId="0" xfId="0" applyFont="1" applyBorder="1" applyAlignment="1">
      <alignment horizontal="left"/>
    </xf>
    <xf numFmtId="0" fontId="45" fillId="0" borderId="0" xfId="0" applyFont="1" applyAlignment="1">
      <alignment vertical="center"/>
    </xf>
    <xf numFmtId="0" fontId="19" fillId="0" borderId="0" xfId="0" applyFont="1" applyFill="1" applyAlignment="1">
      <alignment vertical="center"/>
    </xf>
    <xf numFmtId="164" fontId="25" fillId="0" borderId="10" xfId="0" applyNumberFormat="1" applyFont="1" applyBorder="1" applyAlignment="1">
      <alignment horizontal="center" vertical="center"/>
    </xf>
    <xf numFmtId="14" fontId="11" fillId="0" borderId="10" xfId="0" applyNumberFormat="1" applyFont="1" applyBorder="1" applyAlignment="1">
      <alignment horizontal="center" vertical="center"/>
    </xf>
    <xf numFmtId="164" fontId="25" fillId="0" borderId="0" xfId="0" applyNumberFormat="1" applyFont="1" applyBorder="1" applyAlignment="1">
      <alignment horizontal="center" vertical="center"/>
    </xf>
    <xf numFmtId="170" fontId="11" fillId="2" borderId="2" xfId="0" applyNumberFormat="1" applyFont="1" applyFill="1" applyBorder="1" applyAlignment="1">
      <alignment vertical="center"/>
    </xf>
    <xf numFmtId="170" fontId="11" fillId="2" borderId="4" xfId="0" applyNumberFormat="1" applyFont="1" applyFill="1" applyBorder="1" applyAlignment="1">
      <alignment vertical="center"/>
    </xf>
    <xf numFmtId="176" fontId="11" fillId="2" borderId="0" xfId="0" applyNumberFormat="1" applyFont="1" applyFill="1" applyBorder="1" applyAlignment="1">
      <alignment vertical="center"/>
    </xf>
    <xf numFmtId="170" fontId="11" fillId="0" borderId="6" xfId="0" applyNumberFormat="1" applyFont="1" applyFill="1" applyBorder="1" applyAlignment="1">
      <alignment vertical="center"/>
    </xf>
    <xf numFmtId="170" fontId="11" fillId="0" borderId="7" xfId="0" applyNumberFormat="1" applyFont="1" applyFill="1" applyBorder="1" applyAlignment="1">
      <alignment vertical="center"/>
    </xf>
    <xf numFmtId="170" fontId="11" fillId="2" borderId="6" xfId="0" applyNumberFormat="1" applyFont="1" applyFill="1" applyBorder="1" applyAlignment="1">
      <alignment vertical="center"/>
    </xf>
    <xf numFmtId="170" fontId="11" fillId="2" borderId="7" xfId="0" applyNumberFormat="1" applyFont="1" applyFill="1" applyBorder="1" applyAlignment="1">
      <alignment vertical="center"/>
    </xf>
    <xf numFmtId="170" fontId="29" fillId="0" borderId="6" xfId="0" applyNumberFormat="1" applyFont="1" applyFill="1" applyBorder="1" applyAlignment="1">
      <alignment vertical="center"/>
    </xf>
    <xf numFmtId="170" fontId="29" fillId="0" borderId="7" xfId="0" applyNumberFormat="1" applyFont="1" applyFill="1" applyBorder="1" applyAlignment="1">
      <alignment vertical="center"/>
    </xf>
    <xf numFmtId="170" fontId="29" fillId="0" borderId="13" xfId="0" applyNumberFormat="1" applyFont="1" applyFill="1" applyBorder="1" applyAlignment="1">
      <alignment vertical="center"/>
    </xf>
    <xf numFmtId="170" fontId="29" fillId="0" borderId="15" xfId="0" applyNumberFormat="1" applyFont="1" applyFill="1" applyBorder="1" applyAlignment="1">
      <alignment vertical="center"/>
    </xf>
    <xf numFmtId="176" fontId="29" fillId="0" borderId="14" xfId="0" applyNumberFormat="1" applyFont="1" applyFill="1" applyBorder="1" applyAlignment="1">
      <alignment vertical="center"/>
    </xf>
    <xf numFmtId="0" fontId="0" fillId="0" borderId="0" xfId="0" applyFont="1" applyAlignment="1" applyProtection="1">
      <alignment vertical="center"/>
      <protection locked="0"/>
    </xf>
    <xf numFmtId="0" fontId="11" fillId="0" borderId="0" xfId="0" applyFont="1" applyAlignment="1">
      <alignment/>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xf>
    <xf numFmtId="0" fontId="29" fillId="0" borderId="0" xfId="0" applyFont="1" applyFill="1" applyAlignment="1">
      <alignment/>
    </xf>
    <xf numFmtId="168" fontId="0" fillId="0" borderId="0" xfId="0" applyNumberFormat="1" applyFont="1" applyFill="1" applyBorder="1" applyAlignment="1">
      <alignment vertical="center"/>
    </xf>
    <xf numFmtId="177"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3" xfId="0" applyFont="1" applyBorder="1" applyAlignment="1">
      <alignment horizontal="center" vertical="center"/>
    </xf>
    <xf numFmtId="186" fontId="0" fillId="0" borderId="0" xfId="0" applyNumberFormat="1" applyFont="1" applyFill="1" applyBorder="1" applyAlignment="1">
      <alignment horizontal="center"/>
    </xf>
    <xf numFmtId="182" fontId="0" fillId="0" borderId="0" xfId="0" applyNumberFormat="1" applyFont="1" applyAlignment="1">
      <alignment/>
    </xf>
    <xf numFmtId="2" fontId="0" fillId="0" borderId="0" xfId="0" applyNumberFormat="1" applyFont="1" applyFill="1" applyBorder="1" applyAlignment="1">
      <alignment/>
    </xf>
    <xf numFmtId="0" fontId="0" fillId="0" borderId="0" xfId="0" applyBorder="1" applyAlignment="1">
      <alignment/>
    </xf>
    <xf numFmtId="0" fontId="14"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horizontal="center" vertical="center"/>
    </xf>
    <xf numFmtId="49" fontId="0" fillId="0" borderId="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11" fillId="0" borderId="9"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1" xfId="0" applyNumberFormat="1" applyFont="1" applyBorder="1" applyAlignment="1">
      <alignment horizontal="center" vertical="center"/>
    </xf>
    <xf numFmtId="164" fontId="0" fillId="0" borderId="0" xfId="0" applyNumberFormat="1" applyFont="1" applyFill="1" applyBorder="1" applyAlignment="1" quotePrefix="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25" fillId="0" borderId="6"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locked="0"/>
    </xf>
    <xf numFmtId="0" fontId="0" fillId="0" borderId="3" xfId="0" applyBorder="1" applyAlignment="1">
      <alignment/>
    </xf>
    <xf numFmtId="0" fontId="0" fillId="0" borderId="0" xfId="0" applyBorder="1" applyAlignment="1">
      <alignment/>
    </xf>
    <xf numFmtId="188" fontId="0" fillId="0" borderId="0" xfId="0" applyNumberFormat="1" applyBorder="1" applyAlignment="1">
      <alignment/>
    </xf>
    <xf numFmtId="0" fontId="65" fillId="0" borderId="0" xfId="0" applyFont="1" applyFill="1" applyBorder="1" applyAlignment="1">
      <alignment vertical="center"/>
    </xf>
    <xf numFmtId="0" fontId="40" fillId="0" borderId="0" xfId="0" applyFont="1" applyFill="1" applyBorder="1" applyAlignment="1" quotePrefix="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40" fillId="0" borderId="0" xfId="0" applyFont="1" applyFill="1" applyBorder="1" applyAlignment="1">
      <alignment horizontal="center" vertical="center"/>
    </xf>
    <xf numFmtId="185" fontId="11" fillId="0" borderId="0" xfId="0" applyNumberFormat="1" applyFont="1" applyFill="1" applyBorder="1" applyAlignment="1">
      <alignment horizontal="right" vertical="center"/>
    </xf>
    <xf numFmtId="185" fontId="24" fillId="0" borderId="0" xfId="0" applyNumberFormat="1" applyFont="1" applyFill="1" applyBorder="1" applyAlignment="1">
      <alignment horizontal="right" vertical="center"/>
    </xf>
    <xf numFmtId="172" fontId="11" fillId="0" borderId="0" xfId="0" applyNumberFormat="1" applyFont="1" applyFill="1" applyBorder="1" applyAlignment="1">
      <alignment vertical="center"/>
    </xf>
    <xf numFmtId="171" fontId="0" fillId="0" borderId="0" xfId="0" applyNumberFormat="1" applyFill="1" applyBorder="1" applyAlignment="1">
      <alignment/>
    </xf>
    <xf numFmtId="185" fontId="29" fillId="0" borderId="0" xfId="0" applyNumberFormat="1" applyFont="1" applyFill="1" applyBorder="1" applyAlignment="1">
      <alignment horizontal="right" vertical="center"/>
    </xf>
    <xf numFmtId="185" fontId="28" fillId="0" borderId="0" xfId="0" applyNumberFormat="1" applyFont="1" applyFill="1" applyBorder="1" applyAlignment="1">
      <alignment horizontal="right" vertical="center"/>
    </xf>
    <xf numFmtId="172" fontId="29" fillId="0" borderId="0" xfId="0" applyNumberFormat="1" applyFont="1" applyFill="1" applyBorder="1" applyAlignment="1">
      <alignment vertical="center"/>
    </xf>
    <xf numFmtId="0" fontId="7" fillId="0" borderId="0" xfId="0" applyFont="1" applyFill="1" applyBorder="1" applyAlignment="1" quotePrefix="1">
      <alignment vertical="center"/>
    </xf>
    <xf numFmtId="0" fontId="7" fillId="0" borderId="0" xfId="0" applyFont="1" applyBorder="1" applyAlignment="1">
      <alignment horizontal="center" vertical="center"/>
    </xf>
    <xf numFmtId="0" fontId="7" fillId="0" borderId="0" xfId="0" applyFont="1" applyFill="1" applyBorder="1" applyAlignment="1">
      <alignment/>
    </xf>
    <xf numFmtId="1" fontId="0" fillId="0" borderId="0" xfId="0" applyNumberFormat="1" applyFont="1" applyFill="1" applyBorder="1" applyAlignment="1">
      <alignment/>
    </xf>
    <xf numFmtId="189" fontId="0" fillId="0" borderId="0" xfId="17" applyNumberFormat="1" applyFont="1" applyAlignment="1">
      <alignment vertical="center"/>
    </xf>
    <xf numFmtId="177" fontId="0" fillId="0" borderId="0" xfId="0" applyNumberFormat="1" applyFont="1" applyAlignment="1">
      <alignment vertical="center"/>
    </xf>
    <xf numFmtId="177" fontId="0" fillId="0" borderId="0" xfId="0" applyNumberFormat="1" applyFont="1" applyFill="1" applyBorder="1" applyAlignment="1">
      <alignment/>
    </xf>
    <xf numFmtId="1" fontId="0" fillId="0" borderId="0" xfId="0" applyNumberFormat="1" applyFont="1" applyAlignment="1">
      <alignment vertical="center"/>
    </xf>
    <xf numFmtId="1" fontId="0" fillId="0" borderId="0" xfId="0" applyNumberFormat="1" applyFont="1" applyFill="1" applyBorder="1" applyAlignment="1">
      <alignment vertical="center"/>
    </xf>
    <xf numFmtId="0" fontId="71" fillId="0" borderId="0" xfId="0" applyFont="1" applyAlignment="1">
      <alignment vertical="center"/>
    </xf>
    <xf numFmtId="177" fontId="0" fillId="0" borderId="0" xfId="0" applyNumberFormat="1" applyFont="1" applyAlignment="1">
      <alignment/>
    </xf>
    <xf numFmtId="0" fontId="24" fillId="0" borderId="0" xfId="0" applyFont="1" applyAlignment="1">
      <alignment horizontal="right" vertical="center"/>
    </xf>
    <xf numFmtId="0" fontId="43" fillId="0" borderId="2" xfId="0" applyFont="1" applyBorder="1" applyAlignment="1">
      <alignment vertical="center"/>
    </xf>
    <xf numFmtId="3" fontId="25" fillId="0" borderId="3" xfId="0" applyNumberFormat="1" applyFont="1" applyBorder="1" applyAlignment="1">
      <alignment horizontal="centerContinuous" vertical="center"/>
    </xf>
    <xf numFmtId="0" fontId="25" fillId="0" borderId="4" xfId="0" applyFont="1" applyBorder="1" applyAlignment="1">
      <alignment horizontal="centerContinuous" vertical="center"/>
    </xf>
    <xf numFmtId="0" fontId="29" fillId="0" borderId="3" xfId="0" applyFont="1" applyBorder="1" applyAlignment="1">
      <alignment horizontal="center" vertical="center"/>
    </xf>
    <xf numFmtId="164" fontId="43" fillId="0" borderId="9" xfId="0" applyNumberFormat="1" applyFont="1" applyBorder="1" applyAlignment="1">
      <alignment horizontal="center" vertical="center"/>
    </xf>
    <xf numFmtId="164" fontId="25" fillId="0" borderId="11" xfId="0" applyNumberFormat="1" applyFont="1" applyBorder="1" applyAlignment="1">
      <alignment horizontal="center" vertical="center"/>
    </xf>
    <xf numFmtId="0" fontId="0" fillId="2" borderId="6" xfId="0" applyFont="1" applyFill="1" applyBorder="1" applyAlignment="1">
      <alignment vertical="center"/>
    </xf>
    <xf numFmtId="165" fontId="11" fillId="2" borderId="3" xfId="0" applyNumberFormat="1" applyFont="1" applyFill="1" applyBorder="1" applyAlignment="1">
      <alignment vertical="center"/>
    </xf>
    <xf numFmtId="191" fontId="11" fillId="2" borderId="8" xfId="0" applyNumberFormat="1" applyFont="1" applyFill="1" applyBorder="1" applyAlignment="1">
      <alignment horizontal="right" vertical="center"/>
    </xf>
    <xf numFmtId="0" fontId="0" fillId="0" borderId="6" xfId="0" applyFont="1" applyFill="1" applyBorder="1" applyAlignment="1">
      <alignment vertical="center"/>
    </xf>
    <xf numFmtId="191" fontId="11" fillId="0" borderId="8" xfId="0" applyNumberFormat="1" applyFont="1" applyFill="1" applyBorder="1" applyAlignment="1">
      <alignment horizontal="right" vertical="center"/>
    </xf>
    <xf numFmtId="191" fontId="29" fillId="0" borderId="8" xfId="0" applyNumberFormat="1" applyFont="1" applyFill="1" applyBorder="1" applyAlignment="1">
      <alignment horizontal="right" vertical="center"/>
    </xf>
    <xf numFmtId="0" fontId="25" fillId="0" borderId="13" xfId="0" applyFont="1" applyFill="1" applyBorder="1" applyAlignment="1">
      <alignment vertical="center"/>
    </xf>
    <xf numFmtId="191" fontId="29" fillId="0" borderId="12" xfId="0" applyNumberFormat="1" applyFont="1" applyFill="1" applyBorder="1" applyAlignment="1">
      <alignment horizontal="right" vertical="center"/>
    </xf>
    <xf numFmtId="165" fontId="29" fillId="2" borderId="0" xfId="0" applyNumberFormat="1" applyFont="1" applyFill="1" applyBorder="1" applyAlignment="1">
      <alignment vertical="center"/>
    </xf>
    <xf numFmtId="3" fontId="0" fillId="0" borderId="0" xfId="0" applyNumberFormat="1" applyFont="1" applyAlignment="1">
      <alignment horizontal="right" vertical="center"/>
    </xf>
    <xf numFmtId="190" fontId="0" fillId="0" borderId="0" xfId="0" applyNumberFormat="1" applyFont="1" applyAlignment="1">
      <alignment vertical="center"/>
    </xf>
    <xf numFmtId="0" fontId="5"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2" xfId="0" applyFont="1" applyBorder="1" applyAlignment="1">
      <alignment vertical="center"/>
    </xf>
    <xf numFmtId="0" fontId="40" fillId="0" borderId="5" xfId="0" applyFont="1" applyBorder="1" applyAlignment="1">
      <alignment horizontal="center" vertical="center"/>
    </xf>
    <xf numFmtId="0" fontId="0" fillId="0" borderId="5" xfId="0" applyBorder="1" applyAlignment="1">
      <alignment horizontal="center" vertical="center"/>
    </xf>
    <xf numFmtId="0" fontId="40" fillId="0" borderId="8" xfId="0" applyFont="1" applyBorder="1" applyAlignment="1">
      <alignment horizontal="center" vertical="center"/>
    </xf>
    <xf numFmtId="0" fontId="7" fillId="0" borderId="8" xfId="0" applyFont="1" applyBorder="1" applyAlignment="1">
      <alignment horizontal="center" vertical="center"/>
    </xf>
    <xf numFmtId="164" fontId="7" fillId="0" borderId="9" xfId="0" applyNumberFormat="1" applyFont="1" applyBorder="1" applyAlignment="1">
      <alignment horizontal="center" vertical="center"/>
    </xf>
    <xf numFmtId="164" fontId="40" fillId="0" borderId="11" xfId="0" applyNumberFormat="1" applyFont="1" applyBorder="1" applyAlignment="1">
      <alignment horizontal="center" vertical="center"/>
    </xf>
    <xf numFmtId="0" fontId="7" fillId="0" borderId="11" xfId="0" applyFont="1" applyBorder="1" applyAlignment="1">
      <alignment horizontal="center" vertical="center"/>
    </xf>
    <xf numFmtId="176" fontId="0" fillId="0" borderId="0" xfId="0" applyNumberFormat="1" applyAlignment="1">
      <alignment/>
    </xf>
    <xf numFmtId="176" fontId="0" fillId="0" borderId="0" xfId="0" applyNumberFormat="1" applyFill="1" applyAlignment="1">
      <alignment/>
    </xf>
    <xf numFmtId="0" fontId="75" fillId="0" borderId="0" xfId="0" applyFont="1" applyAlignment="1">
      <alignment/>
    </xf>
    <xf numFmtId="176" fontId="7" fillId="0" borderId="0" xfId="0" applyNumberFormat="1" applyFont="1" applyAlignment="1">
      <alignment vertical="center"/>
    </xf>
    <xf numFmtId="0" fontId="16" fillId="0" borderId="0" xfId="0" applyFont="1" applyFill="1" applyAlignment="1">
      <alignment horizontal="left" vertical="center"/>
    </xf>
    <xf numFmtId="0" fontId="17" fillId="4" borderId="3" xfId="0" applyFont="1" applyFill="1" applyBorder="1" applyAlignment="1">
      <alignment horizontal="left" vertical="center"/>
    </xf>
    <xf numFmtId="0" fontId="17" fillId="4" borderId="0" xfId="0" applyFont="1" applyFill="1" applyBorder="1" applyAlignment="1">
      <alignment horizontal="left" vertical="center"/>
    </xf>
    <xf numFmtId="0" fontId="7" fillId="0" borderId="0"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10" xfId="0" applyFont="1" applyBorder="1" applyAlignment="1">
      <alignment horizontal="center"/>
    </xf>
    <xf numFmtId="176" fontId="11" fillId="0" borderId="0" xfId="0" applyNumberFormat="1" applyFont="1" applyFill="1" applyBorder="1" applyAlignment="1">
      <alignment horizontal="right" vertical="center"/>
    </xf>
    <xf numFmtId="177" fontId="0" fillId="0" borderId="0" xfId="0" applyNumberFormat="1" applyAlignment="1">
      <alignment/>
    </xf>
    <xf numFmtId="0" fontId="5" fillId="0" borderId="1" xfId="0" applyFont="1" applyBorder="1" applyAlignment="1">
      <alignment horizontal="left" vertical="center"/>
    </xf>
    <xf numFmtId="0" fontId="45" fillId="0" borderId="1" xfId="0" applyFont="1" applyBorder="1" applyAlignment="1">
      <alignment horizontal="left" vertical="center"/>
    </xf>
    <xf numFmtId="0" fontId="11" fillId="0" borderId="7" xfId="0" applyFont="1" applyBorder="1" applyAlignment="1">
      <alignment horizontal="center" vertical="center"/>
    </xf>
    <xf numFmtId="176" fontId="11" fillId="2" borderId="4" xfId="0" applyNumberFormat="1" applyFont="1" applyFill="1" applyBorder="1" applyAlignment="1">
      <alignment vertical="center"/>
    </xf>
    <xf numFmtId="178" fontId="11" fillId="2" borderId="6" xfId="0" applyNumberFormat="1" applyFont="1" applyFill="1" applyBorder="1" applyAlignment="1">
      <alignment vertical="center"/>
    </xf>
    <xf numFmtId="176" fontId="11" fillId="0" borderId="7" xfId="0" applyNumberFormat="1" applyFont="1" applyFill="1" applyBorder="1" applyAlignment="1">
      <alignment vertical="center"/>
    </xf>
    <xf numFmtId="178" fontId="11" fillId="0" borderId="6" xfId="0" applyNumberFormat="1" applyFont="1" applyFill="1" applyBorder="1" applyAlignment="1">
      <alignment vertical="center"/>
    </xf>
    <xf numFmtId="0" fontId="11" fillId="0" borderId="6" xfId="0" applyFont="1" applyFill="1" applyBorder="1" applyAlignment="1">
      <alignment/>
    </xf>
    <xf numFmtId="176" fontId="11" fillId="2" borderId="7" xfId="0" applyNumberFormat="1" applyFont="1" applyFill="1" applyBorder="1" applyAlignment="1">
      <alignment vertical="center"/>
    </xf>
    <xf numFmtId="176" fontId="11" fillId="2" borderId="6" xfId="0" applyNumberFormat="1" applyFont="1" applyFill="1" applyBorder="1" applyAlignment="1">
      <alignment horizontal="right" vertical="center"/>
    </xf>
    <xf numFmtId="176" fontId="29" fillId="0" borderId="7" xfId="0" applyNumberFormat="1" applyFont="1" applyFill="1" applyBorder="1" applyAlignment="1">
      <alignment vertical="center"/>
    </xf>
    <xf numFmtId="176" fontId="29" fillId="0" borderId="15" xfId="0" applyNumberFormat="1" applyFont="1" applyFill="1" applyBorder="1" applyAlignment="1">
      <alignment vertical="center"/>
    </xf>
    <xf numFmtId="176" fontId="11" fillId="0" borderId="6" xfId="0" applyNumberFormat="1" applyFont="1" applyFill="1" applyBorder="1" applyAlignment="1">
      <alignment horizontal="right" vertical="center"/>
    </xf>
    <xf numFmtId="178" fontId="29" fillId="2" borderId="6" xfId="0" applyNumberFormat="1" applyFont="1" applyFill="1" applyBorder="1" applyAlignment="1">
      <alignment vertical="center"/>
    </xf>
    <xf numFmtId="176" fontId="29" fillId="2" borderId="6" xfId="0" applyNumberFormat="1" applyFont="1" applyFill="1" applyBorder="1" applyAlignment="1">
      <alignment vertical="center"/>
    </xf>
    <xf numFmtId="165" fontId="17" fillId="4" borderId="0" xfId="0" applyNumberFormat="1" applyFont="1" applyFill="1" applyBorder="1" applyAlignment="1">
      <alignment vertical="center"/>
    </xf>
    <xf numFmtId="0" fontId="81" fillId="0" borderId="0" xfId="0" applyFont="1" applyAlignment="1">
      <alignment horizontal="center"/>
    </xf>
    <xf numFmtId="0" fontId="5" fillId="0" borderId="1" xfId="0" applyFont="1" applyBorder="1" applyAlignment="1">
      <alignment horizontal="left"/>
    </xf>
    <xf numFmtId="0" fontId="25" fillId="0" borderId="0" xfId="0" applyFont="1" applyAlignment="1">
      <alignment horizontal="center" vertical="center"/>
    </xf>
    <xf numFmtId="0" fontId="0" fillId="0" borderId="0" xfId="0" applyAlignment="1">
      <alignment vertical="center"/>
    </xf>
    <xf numFmtId="171" fontId="11" fillId="2" borderId="0" xfId="22" applyNumberFormat="1" applyFont="1" applyFill="1" applyBorder="1" applyAlignment="1">
      <alignment vertical="center"/>
    </xf>
    <xf numFmtId="171" fontId="11" fillId="2" borderId="3" xfId="22" applyNumberFormat="1" applyFont="1" applyFill="1" applyBorder="1" applyAlignment="1">
      <alignment vertical="center"/>
    </xf>
    <xf numFmtId="171" fontId="11" fillId="2" borderId="4" xfId="22" applyNumberFormat="1" applyFont="1" applyFill="1" applyBorder="1" applyAlignment="1">
      <alignment vertical="center"/>
    </xf>
    <xf numFmtId="171" fontId="11" fillId="0" borderId="7" xfId="22" applyNumberFormat="1" applyFont="1" applyBorder="1" applyAlignment="1">
      <alignment/>
    </xf>
    <xf numFmtId="171" fontId="11" fillId="2" borderId="7" xfId="22" applyNumberFormat="1" applyFont="1" applyFill="1" applyBorder="1" applyAlignment="1">
      <alignment/>
    </xf>
    <xf numFmtId="171" fontId="11" fillId="2" borderId="7" xfId="22" applyNumberFormat="1" applyFont="1" applyFill="1" applyBorder="1" applyAlignment="1">
      <alignment horizontal="right"/>
    </xf>
    <xf numFmtId="171" fontId="29" fillId="0" borderId="14" xfId="22" applyNumberFormat="1" applyFont="1" applyBorder="1" applyAlignment="1">
      <alignment vertical="center"/>
    </xf>
    <xf numFmtId="171" fontId="29" fillId="0" borderId="15" xfId="22" applyNumberFormat="1" applyFont="1" applyBorder="1" applyAlignment="1">
      <alignment horizontal="right" vertical="center"/>
    </xf>
    <xf numFmtId="3" fontId="0" fillId="0" borderId="0" xfId="0" applyNumberFormat="1" applyAlignment="1">
      <alignment/>
    </xf>
    <xf numFmtId="0" fontId="82" fillId="0" borderId="0" xfId="0" applyFont="1" applyAlignment="1">
      <alignment horizontal="center" vertical="center"/>
    </xf>
    <xf numFmtId="0" fontId="13" fillId="0" borderId="0" xfId="0" applyFont="1" applyBorder="1" applyAlignment="1">
      <alignment horizontal="left" vertical="center"/>
    </xf>
    <xf numFmtId="0" fontId="64" fillId="0" borderId="0" xfId="0" applyFont="1" applyAlignment="1">
      <alignment vertical="center"/>
    </xf>
    <xf numFmtId="0" fontId="0" fillId="0" borderId="9" xfId="0" applyFont="1" applyBorder="1" applyAlignment="1">
      <alignment horizontal="center" vertical="center"/>
    </xf>
    <xf numFmtId="184" fontId="11" fillId="2" borderId="6" xfId="0" applyNumberFormat="1" applyFont="1" applyFill="1" applyBorder="1" applyAlignment="1">
      <alignment horizontal="right" vertical="center"/>
    </xf>
    <xf numFmtId="193" fontId="11" fillId="0" borderId="0" xfId="0" applyNumberFormat="1" applyFont="1" applyFill="1" applyBorder="1" applyAlignment="1">
      <alignment vertical="center"/>
    </xf>
    <xf numFmtId="3" fontId="11" fillId="2" borderId="6" xfId="0" applyNumberFormat="1" applyFont="1" applyFill="1" applyBorder="1" applyAlignment="1">
      <alignment horizontal="right" vertical="center"/>
    </xf>
    <xf numFmtId="184" fontId="11" fillId="0" borderId="6" xfId="0" applyNumberFormat="1" applyFont="1" applyBorder="1" applyAlignment="1">
      <alignment horizontal="right" vertical="center"/>
    </xf>
    <xf numFmtId="3" fontId="11" fillId="0" borderId="6" xfId="0" applyNumberFormat="1" applyFont="1" applyBorder="1" applyAlignment="1">
      <alignment horizontal="right" vertical="center"/>
    </xf>
    <xf numFmtId="184" fontId="29" fillId="0" borderId="6" xfId="0" applyNumberFormat="1" applyFont="1" applyBorder="1" applyAlignment="1">
      <alignment horizontal="right" vertical="center"/>
    </xf>
    <xf numFmtId="193" fontId="29" fillId="0" borderId="0" xfId="0" applyNumberFormat="1" applyFont="1" applyFill="1" applyBorder="1" applyAlignment="1">
      <alignment vertical="center"/>
    </xf>
    <xf numFmtId="3" fontId="29" fillId="0" borderId="6" xfId="0" applyNumberFormat="1" applyFont="1" applyBorder="1" applyAlignment="1">
      <alignment horizontal="right" vertical="center"/>
    </xf>
    <xf numFmtId="184" fontId="29" fillId="0" borderId="2" xfId="0" applyNumberFormat="1" applyFont="1" applyBorder="1" applyAlignment="1">
      <alignment horizontal="right" vertical="center"/>
    </xf>
    <xf numFmtId="3" fontId="29" fillId="0" borderId="13" xfId="0" applyNumberFormat="1" applyFont="1" applyBorder="1" applyAlignment="1">
      <alignment horizontal="right" vertical="center"/>
    </xf>
    <xf numFmtId="184" fontId="11" fillId="2" borderId="2" xfId="0" applyNumberFormat="1" applyFont="1" applyFill="1" applyBorder="1" applyAlignment="1">
      <alignment horizontal="right" vertical="center"/>
    </xf>
    <xf numFmtId="184" fontId="29" fillId="2" borderId="9" xfId="0" applyNumberFormat="1" applyFont="1" applyFill="1" applyBorder="1" applyAlignment="1">
      <alignment horizontal="right" vertical="center"/>
    </xf>
    <xf numFmtId="3" fontId="29" fillId="2" borderId="6" xfId="0" applyNumberFormat="1" applyFont="1" applyFill="1" applyBorder="1" applyAlignment="1">
      <alignment horizontal="right" vertical="center"/>
    </xf>
    <xf numFmtId="0" fontId="43" fillId="0" borderId="0" xfId="0" applyFont="1" applyAlignment="1">
      <alignment horizontal="center" vertical="center"/>
    </xf>
    <xf numFmtId="0" fontId="16" fillId="0" borderId="0" xfId="0" applyFont="1" applyAlignment="1">
      <alignment horizontal="center" vertical="center"/>
    </xf>
    <xf numFmtId="177" fontId="25" fillId="0" borderId="0" xfId="0" applyNumberFormat="1"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171" fontId="29" fillId="0" borderId="0" xfId="0" applyNumberFormat="1" applyFont="1" applyFill="1" applyBorder="1" applyAlignment="1">
      <alignment horizontal="centerContinuous" vertical="center"/>
    </xf>
    <xf numFmtId="171" fontId="11" fillId="0" borderId="0" xfId="0" applyNumberFormat="1" applyFont="1" applyFill="1" applyBorder="1" applyAlignment="1">
      <alignment horizontal="centerContinuous" vertical="center"/>
    </xf>
    <xf numFmtId="184" fontId="11" fillId="0" borderId="0" xfId="0" applyNumberFormat="1" applyFont="1" applyFill="1" applyBorder="1" applyAlignment="1">
      <alignment horizontal="right" vertical="center"/>
    </xf>
    <xf numFmtId="0" fontId="25" fillId="0" borderId="7" xfId="0" applyFont="1" applyBorder="1" applyAlignment="1">
      <alignment horizontal="centerContinuous" vertical="center"/>
    </xf>
    <xf numFmtId="0" fontId="25" fillId="0" borderId="10" xfId="0" applyFont="1" applyBorder="1" applyAlignment="1">
      <alignment horizontal="centerContinuous" vertical="center"/>
    </xf>
    <xf numFmtId="0" fontId="17" fillId="0" borderId="0" xfId="0" applyFont="1" applyFill="1" applyBorder="1" applyAlignment="1">
      <alignment horizontal="left" vertical="center"/>
    </xf>
    <xf numFmtId="0" fontId="15" fillId="0" borderId="0" xfId="0" applyFont="1" applyBorder="1" applyAlignment="1">
      <alignment vertical="center"/>
    </xf>
    <xf numFmtId="0" fontId="84" fillId="0" borderId="0" xfId="0" applyFont="1" applyBorder="1" applyAlignment="1">
      <alignment vertical="center"/>
    </xf>
    <xf numFmtId="0" fontId="85" fillId="0" borderId="0" xfId="0" applyFont="1" applyBorder="1" applyAlignment="1">
      <alignment vertical="center"/>
    </xf>
    <xf numFmtId="0" fontId="86" fillId="0" borderId="0" xfId="0" applyFont="1" applyBorder="1" applyAlignment="1">
      <alignment/>
    </xf>
    <xf numFmtId="0" fontId="86"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xf>
    <xf numFmtId="174" fontId="4" fillId="0" borderId="0" xfId="0" applyNumberFormat="1" applyFont="1" applyBorder="1" applyAlignment="1">
      <alignment vertical="center"/>
    </xf>
    <xf numFmtId="0" fontId="85" fillId="0" borderId="0" xfId="0" applyFont="1" applyBorder="1" applyAlignment="1">
      <alignment horizontal="left" vertical="center"/>
    </xf>
    <xf numFmtId="0" fontId="87" fillId="0" borderId="0" xfId="0" applyFont="1" applyBorder="1" applyAlignment="1">
      <alignment horizontal="center" vertical="center"/>
    </xf>
    <xf numFmtId="0" fontId="87" fillId="0" borderId="0" xfId="0" applyFont="1" applyBorder="1" applyAlignment="1">
      <alignment horizontal="left" vertical="center"/>
    </xf>
    <xf numFmtId="0" fontId="88" fillId="0" borderId="0" xfId="0" applyFont="1" applyFill="1" applyBorder="1" applyAlignment="1">
      <alignment/>
    </xf>
    <xf numFmtId="0" fontId="84" fillId="0" borderId="0" xfId="0" applyFont="1" applyBorder="1" applyAlignment="1">
      <alignment horizontal="left" vertical="center"/>
    </xf>
    <xf numFmtId="0" fontId="87" fillId="0" borderId="0" xfId="0" applyFont="1" applyBorder="1" applyAlignment="1">
      <alignment vertical="center"/>
    </xf>
    <xf numFmtId="0" fontId="4" fillId="0" borderId="0" xfId="0" applyFont="1" applyBorder="1" applyAlignment="1">
      <alignment horizontal="left" vertical="center"/>
    </xf>
    <xf numFmtId="0" fontId="26" fillId="0" borderId="4" xfId="0" applyFont="1" applyBorder="1" applyAlignment="1">
      <alignment vertical="center"/>
    </xf>
    <xf numFmtId="167" fontId="24" fillId="2" borderId="4" xfId="0" applyNumberFormat="1" applyFont="1" applyFill="1" applyBorder="1" applyAlignment="1">
      <alignment vertical="center"/>
    </xf>
    <xf numFmtId="167" fontId="24" fillId="0" borderId="7" xfId="0" applyNumberFormat="1" applyFont="1" applyFill="1" applyBorder="1" applyAlignment="1">
      <alignment/>
    </xf>
    <xf numFmtId="167" fontId="24" fillId="2" borderId="7" xfId="0" applyNumberFormat="1" applyFont="1" applyFill="1" applyBorder="1" applyAlignment="1">
      <alignment/>
    </xf>
    <xf numFmtId="165" fontId="11" fillId="2" borderId="5" xfId="0" applyNumberFormat="1" applyFont="1" applyFill="1" applyBorder="1" applyAlignment="1">
      <alignment vertical="center"/>
    </xf>
    <xf numFmtId="165" fontId="11" fillId="0" borderId="8" xfId="0" applyNumberFormat="1" applyFont="1" applyFill="1" applyBorder="1" applyAlignment="1">
      <alignment vertical="center"/>
    </xf>
    <xf numFmtId="165" fontId="11" fillId="2" borderId="8" xfId="0" applyNumberFormat="1" applyFont="1" applyFill="1" applyBorder="1" applyAlignment="1">
      <alignment vertical="center"/>
    </xf>
    <xf numFmtId="165" fontId="29" fillId="0" borderId="8" xfId="0" applyNumberFormat="1" applyFont="1" applyFill="1" applyBorder="1" applyAlignment="1">
      <alignment vertical="center"/>
    </xf>
    <xf numFmtId="165" fontId="29" fillId="0" borderId="12"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165" fontId="29" fillId="2" borderId="8" xfId="0" applyNumberFormat="1" applyFont="1" applyFill="1" applyBorder="1" applyAlignment="1">
      <alignment vertical="center"/>
    </xf>
    <xf numFmtId="0" fontId="83" fillId="0" borderId="0" xfId="0" applyFont="1" applyBorder="1" applyAlignment="1">
      <alignment vertical="center"/>
    </xf>
    <xf numFmtId="0" fontId="0" fillId="0" borderId="8"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83" fillId="0" borderId="0" xfId="0" applyFont="1" applyFill="1" applyAlignment="1">
      <alignment/>
    </xf>
    <xf numFmtId="171" fontId="11" fillId="0" borderId="0" xfId="22" applyNumberFormat="1" applyFont="1" applyFill="1" applyBorder="1" applyAlignment="1">
      <alignment horizontal="right" vertical="center"/>
    </xf>
    <xf numFmtId="2" fontId="0" fillId="0" borderId="0" xfId="0" applyNumberFormat="1" applyAlignment="1">
      <alignment/>
    </xf>
    <xf numFmtId="0" fontId="71" fillId="0" borderId="0" xfId="0" applyFont="1" applyFill="1" applyAlignment="1">
      <alignment vertical="center"/>
    </xf>
    <xf numFmtId="0" fontId="17" fillId="4" borderId="0" xfId="0" applyFont="1" applyFill="1" applyBorder="1" applyAlignment="1">
      <alignment vertical="center"/>
    </xf>
    <xf numFmtId="0" fontId="5" fillId="2" borderId="0" xfId="0" applyFont="1" applyFill="1" applyBorder="1" applyAlignment="1">
      <alignment horizontal="left" vertical="center"/>
    </xf>
    <xf numFmtId="0" fontId="0" fillId="0" borderId="0" xfId="0" applyFont="1" applyAlignment="1">
      <alignment vertical="center" wrapText="1"/>
    </xf>
    <xf numFmtId="171" fontId="11" fillId="0" borderId="3" xfId="0" applyNumberFormat="1" applyFont="1" applyFill="1" applyBorder="1" applyAlignment="1">
      <alignment horizontal="center" vertical="center"/>
    </xf>
    <xf numFmtId="0" fontId="5" fillId="0" borderId="0" xfId="0" applyFont="1" applyBorder="1" applyAlignment="1">
      <alignment horizontal="center"/>
    </xf>
    <xf numFmtId="9" fontId="0" fillId="0" borderId="0" xfId="22" applyFont="1" applyAlignment="1">
      <alignment vertical="center"/>
    </xf>
    <xf numFmtId="165" fontId="19" fillId="0" borderId="0" xfId="0" applyNumberFormat="1" applyFont="1" applyFill="1" applyBorder="1" applyAlignment="1">
      <alignment vertical="center"/>
    </xf>
    <xf numFmtId="0" fontId="0" fillId="0" borderId="11" xfId="0" applyFont="1" applyBorder="1" applyAlignment="1">
      <alignment horizontal="center" vertical="center"/>
    </xf>
    <xf numFmtId="171" fontId="24" fillId="2" borderId="7" xfId="0" applyNumberFormat="1" applyFont="1" applyFill="1" applyBorder="1" applyAlignment="1">
      <alignment vertical="center"/>
    </xf>
    <xf numFmtId="171" fontId="24" fillId="0" borderId="7"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5" xfId="0" applyNumberFormat="1" applyFont="1" applyFill="1" applyBorder="1" applyAlignment="1">
      <alignment vertical="center"/>
    </xf>
    <xf numFmtId="171" fontId="24" fillId="2" borderId="7" xfId="0" applyNumberFormat="1" applyFont="1" applyFill="1" applyBorder="1" applyAlignment="1" quotePrefix="1">
      <alignment horizontal="right" vertical="center"/>
    </xf>
    <xf numFmtId="0" fontId="0" fillId="5" borderId="0" xfId="0" applyFont="1" applyFill="1" applyAlignment="1">
      <alignment/>
    </xf>
    <xf numFmtId="0" fontId="83" fillId="0" borderId="0" xfId="0" applyFont="1" applyAlignment="1">
      <alignment vertical="center"/>
    </xf>
    <xf numFmtId="0" fontId="83" fillId="0" borderId="0" xfId="0" applyFont="1" applyFill="1" applyBorder="1" applyAlignment="1">
      <alignment vertical="center"/>
    </xf>
    <xf numFmtId="176" fontId="11" fillId="2" borderId="3" xfId="0" applyNumberFormat="1" applyFont="1" applyFill="1" applyBorder="1" applyAlignment="1">
      <alignment vertical="center"/>
    </xf>
    <xf numFmtId="0" fontId="83" fillId="0" borderId="0" xfId="0" applyFont="1" applyFill="1" applyBorder="1" applyAlignment="1">
      <alignment/>
    </xf>
    <xf numFmtId="0" fontId="83" fillId="0" borderId="1" xfId="0" applyFont="1" applyBorder="1" applyAlignment="1">
      <alignment vertical="center"/>
    </xf>
    <xf numFmtId="176" fontId="67" fillId="0" borderId="0" xfId="0" applyNumberFormat="1" applyFont="1" applyFill="1" applyAlignment="1">
      <alignment vertical="center"/>
    </xf>
    <xf numFmtId="176" fontId="7" fillId="0" borderId="0" xfId="0" applyNumberFormat="1" applyFont="1" applyFill="1" applyAlignment="1">
      <alignment vertical="center"/>
    </xf>
    <xf numFmtId="176" fontId="65" fillId="0" borderId="0" xfId="0" applyNumberFormat="1" applyFont="1" applyAlignment="1">
      <alignment vertical="center"/>
    </xf>
    <xf numFmtId="171" fontId="0" fillId="0" borderId="0" xfId="22" applyNumberFormat="1" applyFill="1" applyAlignment="1">
      <alignment/>
    </xf>
    <xf numFmtId="0" fontId="25" fillId="0" borderId="6" xfId="0" applyFont="1" applyFill="1" applyBorder="1" applyAlignment="1">
      <alignment vertical="center"/>
    </xf>
    <xf numFmtId="171" fontId="11" fillId="0" borderId="0" xfId="22" applyNumberFormat="1" applyFont="1" applyBorder="1" applyAlignment="1">
      <alignment vertical="center"/>
    </xf>
    <xf numFmtId="171" fontId="29" fillId="0" borderId="0" xfId="22" applyNumberFormat="1" applyFont="1" applyBorder="1" applyAlignment="1">
      <alignment vertical="center"/>
    </xf>
    <xf numFmtId="171" fontId="11" fillId="0" borderId="0" xfId="22" applyNumberFormat="1" applyFont="1" applyFill="1" applyBorder="1" applyAlignment="1">
      <alignment vertical="center"/>
    </xf>
    <xf numFmtId="184" fontId="29" fillId="0" borderId="12" xfId="0" applyNumberFormat="1" applyFont="1" applyBorder="1" applyAlignment="1">
      <alignment horizontal="right" vertical="center"/>
    </xf>
    <xf numFmtId="0" fontId="11" fillId="0" borderId="8" xfId="0" applyFont="1" applyBorder="1" applyAlignment="1">
      <alignment horizontal="center" vertical="center"/>
    </xf>
    <xf numFmtId="193" fontId="11" fillId="2" borderId="7" xfId="0" applyNumberFormat="1" applyFont="1" applyFill="1" applyBorder="1" applyAlignment="1">
      <alignment vertical="center"/>
    </xf>
    <xf numFmtId="193" fontId="11" fillId="0" borderId="7" xfId="0" applyNumberFormat="1" applyFont="1" applyBorder="1" applyAlignment="1">
      <alignment vertical="center"/>
    </xf>
    <xf numFmtId="193" fontId="29" fillId="0" borderId="7" xfId="0" applyNumberFormat="1" applyFont="1" applyFill="1" applyBorder="1" applyAlignment="1">
      <alignment vertical="center"/>
    </xf>
    <xf numFmtId="193" fontId="29" fillId="0" borderId="15" xfId="0" applyNumberFormat="1" applyFont="1" applyBorder="1" applyAlignment="1">
      <alignment horizontal="right" vertical="center"/>
    </xf>
    <xf numFmtId="193" fontId="11" fillId="2" borderId="7" xfId="0" applyNumberFormat="1" applyFont="1" applyFill="1" applyBorder="1" applyAlignment="1">
      <alignment horizontal="center" vertical="center"/>
    </xf>
    <xf numFmtId="193" fontId="11" fillId="0" borderId="7" xfId="0" applyNumberFormat="1" applyFont="1" applyFill="1" applyBorder="1" applyAlignment="1">
      <alignment horizontal="center" vertical="center"/>
    </xf>
    <xf numFmtId="193" fontId="29" fillId="2" borderId="7" xfId="0" applyNumberFormat="1" applyFont="1" applyFill="1" applyBorder="1" applyAlignment="1">
      <alignment horizontal="right" vertical="center"/>
    </xf>
    <xf numFmtId="0" fontId="53" fillId="0" borderId="0" xfId="0" applyFont="1" applyAlignment="1">
      <alignment vertical="center"/>
    </xf>
    <xf numFmtId="0" fontId="0" fillId="0" borderId="0" xfId="0" applyNumberFormat="1" applyFill="1" applyBorder="1" applyAlignment="1">
      <alignment horizontal="right"/>
    </xf>
    <xf numFmtId="3" fontId="11" fillId="2" borderId="0" xfId="0" applyNumberFormat="1" applyFont="1" applyFill="1" applyBorder="1" applyAlignment="1">
      <alignment horizontal="center" vertical="center"/>
    </xf>
    <xf numFmtId="3" fontId="11"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3" fontId="29" fillId="0" borderId="14" xfId="0" applyNumberFormat="1" applyFont="1" applyBorder="1" applyAlignment="1">
      <alignment horizontal="center" vertical="center"/>
    </xf>
    <xf numFmtId="3" fontId="29" fillId="2" borderId="0" xfId="0" applyNumberFormat="1" applyFont="1" applyFill="1" applyBorder="1" applyAlignment="1">
      <alignment horizontal="center" vertical="center"/>
    </xf>
    <xf numFmtId="166" fontId="24" fillId="2" borderId="7" xfId="0" applyNumberFormat="1" applyFont="1" applyFill="1" applyBorder="1" applyAlignment="1" quotePrefix="1">
      <alignment horizontal="right" vertical="center"/>
    </xf>
    <xf numFmtId="164" fontId="11" fillId="0" borderId="9" xfId="0" applyNumberFormat="1" applyFont="1" applyBorder="1" applyAlignment="1">
      <alignment horizontal="center" vertical="center"/>
    </xf>
    <xf numFmtId="176" fontId="11" fillId="2" borderId="8" xfId="0" applyNumberFormat="1" applyFont="1" applyFill="1" applyBorder="1" applyAlignment="1">
      <alignment horizontal="right" vertical="center"/>
    </xf>
    <xf numFmtId="176" fontId="29" fillId="0" borderId="8" xfId="0" applyNumberFormat="1" applyFont="1" applyFill="1" applyBorder="1" applyAlignment="1">
      <alignment horizontal="right" vertical="center"/>
    </xf>
    <xf numFmtId="176" fontId="29" fillId="0" borderId="12" xfId="0" applyNumberFormat="1" applyFont="1" applyFill="1" applyBorder="1" applyAlignment="1">
      <alignment horizontal="right" vertical="center"/>
    </xf>
    <xf numFmtId="10" fontId="0" fillId="0" borderId="0" xfId="22" applyNumberFormat="1" applyFont="1" applyFill="1" applyAlignment="1">
      <alignment horizontal="center"/>
    </xf>
    <xf numFmtId="0" fontId="0" fillId="0" borderId="2" xfId="0" applyBorder="1" applyAlignment="1">
      <alignment/>
    </xf>
    <xf numFmtId="3" fontId="25" fillId="0" borderId="6" xfId="0" applyNumberFormat="1" applyFont="1" applyBorder="1" applyAlignment="1">
      <alignment horizontal="center" vertical="center"/>
    </xf>
    <xf numFmtId="0" fontId="25" fillId="0" borderId="9" xfId="0" applyFont="1" applyBorder="1" applyAlignment="1">
      <alignment/>
    </xf>
    <xf numFmtId="0" fontId="7" fillId="0" borderId="6" xfId="0" applyFont="1" applyBorder="1" applyAlignment="1">
      <alignment horizontal="center" vertical="center"/>
    </xf>
    <xf numFmtId="171" fontId="0" fillId="0" borderId="0" xfId="22" applyNumberFormat="1" applyAlignment="1">
      <alignment/>
    </xf>
    <xf numFmtId="171" fontId="0" fillId="0" borderId="0" xfId="22" applyNumberFormat="1" applyFont="1" applyAlignment="1">
      <alignment/>
    </xf>
    <xf numFmtId="177" fontId="11" fillId="0" borderId="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194" fontId="11" fillId="2" borderId="5" xfId="0" applyNumberFormat="1" applyFont="1" applyFill="1" applyBorder="1" applyAlignment="1">
      <alignment vertical="center"/>
    </xf>
    <xf numFmtId="194" fontId="11" fillId="0" borderId="8" xfId="0" applyNumberFormat="1" applyFont="1" applyFill="1" applyBorder="1" applyAlignment="1">
      <alignment vertical="center"/>
    </xf>
    <xf numFmtId="194" fontId="11" fillId="2" borderId="8" xfId="0" applyNumberFormat="1" applyFont="1" applyFill="1" applyBorder="1" applyAlignment="1">
      <alignment vertical="center"/>
    </xf>
    <xf numFmtId="194" fontId="29" fillId="0" borderId="8" xfId="0" applyNumberFormat="1" applyFont="1" applyFill="1" applyBorder="1" applyAlignment="1">
      <alignment vertical="center"/>
    </xf>
    <xf numFmtId="194" fontId="29" fillId="0" borderId="12" xfId="0" applyNumberFormat="1" applyFont="1" applyFill="1" applyBorder="1" applyAlignment="1">
      <alignment vertical="center"/>
    </xf>
    <xf numFmtId="3" fontId="11" fillId="2" borderId="6" xfId="0" applyNumberFormat="1" applyFont="1" applyFill="1" applyBorder="1" applyAlignment="1">
      <alignment vertical="center"/>
    </xf>
    <xf numFmtId="3" fontId="11" fillId="2" borderId="8" xfId="0" applyNumberFormat="1" applyFont="1" applyFill="1" applyBorder="1" applyAlignment="1">
      <alignment vertical="center"/>
    </xf>
    <xf numFmtId="3" fontId="11" fillId="0" borderId="6" xfId="0" applyNumberFormat="1" applyFont="1" applyFill="1" applyBorder="1" applyAlignment="1">
      <alignment vertical="center"/>
    </xf>
    <xf numFmtId="3" fontId="11" fillId="0" borderId="8" xfId="0" applyNumberFormat="1" applyFont="1" applyFill="1" applyBorder="1" applyAlignment="1">
      <alignment vertical="center"/>
    </xf>
    <xf numFmtId="3" fontId="29" fillId="0" borderId="6" xfId="0" applyNumberFormat="1" applyFont="1" applyFill="1" applyBorder="1" applyAlignment="1">
      <alignment vertical="center"/>
    </xf>
    <xf numFmtId="3" fontId="29" fillId="0" borderId="8" xfId="0" applyNumberFormat="1" applyFont="1" applyFill="1" applyBorder="1" applyAlignment="1">
      <alignment vertical="center"/>
    </xf>
    <xf numFmtId="3" fontId="29" fillId="0" borderId="13" xfId="0" applyNumberFormat="1" applyFont="1" applyFill="1" applyBorder="1" applyAlignment="1">
      <alignment vertical="center"/>
    </xf>
    <xf numFmtId="3" fontId="29" fillId="0" borderId="12" xfId="0" applyNumberFormat="1" applyFont="1" applyFill="1" applyBorder="1" applyAlignment="1">
      <alignment vertical="center"/>
    </xf>
    <xf numFmtId="184" fontId="11" fillId="2" borderId="7" xfId="0" applyNumberFormat="1" applyFont="1" applyFill="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9" fontId="19" fillId="0" borderId="0" xfId="22" applyFont="1" applyFill="1" applyAlignment="1">
      <alignment/>
    </xf>
    <xf numFmtId="165" fontId="19" fillId="0" borderId="0" xfId="0" applyNumberFormat="1" applyFont="1" applyFill="1" applyAlignment="1">
      <alignment/>
    </xf>
    <xf numFmtId="0" fontId="19" fillId="0" borderId="0" xfId="0" applyFont="1" applyAlignment="1">
      <alignment horizontal="center"/>
    </xf>
    <xf numFmtId="10" fontId="19" fillId="0" borderId="0" xfId="0" applyNumberFormat="1" applyFont="1" applyAlignment="1">
      <alignment horizontal="center"/>
    </xf>
    <xf numFmtId="171" fontId="19" fillId="0" borderId="0" xfId="0" applyNumberFormat="1" applyFont="1" applyAlignment="1">
      <alignment horizontal="center"/>
    </xf>
    <xf numFmtId="0" fontId="50" fillId="0" borderId="0" xfId="0" applyFont="1" applyAlignment="1">
      <alignment/>
    </xf>
    <xf numFmtId="0" fontId="50" fillId="0" borderId="0" xfId="0" applyFont="1" applyAlignment="1">
      <alignment vertical="center"/>
    </xf>
    <xf numFmtId="0" fontId="50" fillId="0" borderId="0" xfId="0" applyFont="1" applyFill="1" applyAlignment="1">
      <alignment/>
    </xf>
    <xf numFmtId="0" fontId="50" fillId="0" borderId="0" xfId="0" applyFont="1" applyFill="1" applyAlignment="1">
      <alignment/>
    </xf>
    <xf numFmtId="174" fontId="50" fillId="0" borderId="0" xfId="0" applyNumberFormat="1" applyFont="1" applyAlignment="1">
      <alignment vertical="center"/>
    </xf>
    <xf numFmtId="0" fontId="19" fillId="0" borderId="3" xfId="0" applyFont="1" applyBorder="1" applyAlignment="1">
      <alignment horizontal="left" vertical="center"/>
    </xf>
    <xf numFmtId="178" fontId="11" fillId="0" borderId="0" xfId="0" applyNumberFormat="1" applyFont="1" applyFill="1" applyBorder="1" applyAlignment="1">
      <alignment/>
    </xf>
    <xf numFmtId="164" fontId="11" fillId="0" borderId="0" xfId="0" applyNumberFormat="1" applyFont="1" applyBorder="1" applyAlignment="1">
      <alignment horizontal="center"/>
    </xf>
    <xf numFmtId="0" fontId="0" fillId="0" borderId="7" xfId="0" applyFont="1" applyBorder="1" applyAlignment="1">
      <alignment/>
    </xf>
    <xf numFmtId="0" fontId="0" fillId="0" borderId="0" xfId="0" applyAlignment="1">
      <alignment vertical="center" wrapText="1"/>
    </xf>
    <xf numFmtId="165" fontId="11" fillId="2" borderId="2" xfId="0" applyNumberFormat="1" applyFont="1" applyFill="1" applyBorder="1" applyAlignment="1">
      <alignment vertical="center"/>
    </xf>
    <xf numFmtId="166" fontId="24" fillId="2" borderId="4" xfId="0" applyNumberFormat="1" applyFont="1" applyFill="1" applyBorder="1" applyAlignment="1">
      <alignment vertical="center"/>
    </xf>
    <xf numFmtId="0" fontId="50" fillId="0" borderId="0" xfId="0" applyFont="1" applyAlignment="1">
      <alignment wrapText="1"/>
    </xf>
    <xf numFmtId="176" fontId="29" fillId="0" borderId="0" xfId="0" applyNumberFormat="1" applyFont="1" applyFill="1" applyBorder="1" applyAlignment="1">
      <alignment horizontal="center" vertical="center"/>
    </xf>
    <xf numFmtId="0" fontId="50" fillId="0" borderId="0" xfId="0" applyFont="1" applyAlignment="1">
      <alignment horizontal="justify"/>
    </xf>
    <xf numFmtId="177" fontId="0" fillId="0" borderId="0" xfId="0" applyNumberFormat="1" applyFill="1" applyBorder="1" applyAlignment="1">
      <alignment/>
    </xf>
    <xf numFmtId="0" fontId="0" fillId="0" borderId="0" xfId="0" applyAlignment="1">
      <alignment wrapText="1"/>
    </xf>
    <xf numFmtId="0" fontId="0" fillId="0" borderId="0" xfId="0" applyFont="1" applyBorder="1" applyAlignment="1">
      <alignment horizontal="justify" vertical="justify" wrapText="1"/>
    </xf>
    <xf numFmtId="177" fontId="0" fillId="0" borderId="0" xfId="0" applyNumberFormat="1" applyBorder="1" applyAlignment="1">
      <alignment/>
    </xf>
    <xf numFmtId="49" fontId="11"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65" fontId="25" fillId="0" borderId="0" xfId="0" applyNumberFormat="1" applyFont="1" applyFill="1" applyBorder="1" applyAlignment="1" applyProtection="1">
      <alignment horizontal="left" vertical="center"/>
      <protection locked="0"/>
    </xf>
    <xf numFmtId="0" fontId="79" fillId="0" borderId="0" xfId="0" applyFont="1" applyFill="1" applyAlignment="1">
      <alignment horizontal="center" vertical="center"/>
    </xf>
    <xf numFmtId="0" fontId="80" fillId="0" borderId="0" xfId="0" applyFont="1" applyFill="1" applyAlignment="1">
      <alignment horizontal="center"/>
    </xf>
    <xf numFmtId="0" fontId="81" fillId="0" borderId="0" xfId="0" applyFont="1" applyFill="1" applyAlignment="1">
      <alignment horizontal="center"/>
    </xf>
    <xf numFmtId="0" fontId="4" fillId="0" borderId="0" xfId="15" applyFill="1" applyAlignment="1">
      <alignment horizontal="right" vertical="center"/>
    </xf>
    <xf numFmtId="0" fontId="0" fillId="0" borderId="0" xfId="0" applyFont="1" applyFill="1" applyBorder="1" applyAlignment="1">
      <alignment horizontal="justify" vertical="justify" wrapText="1"/>
    </xf>
    <xf numFmtId="0" fontId="25" fillId="0" borderId="6" xfId="0" applyFont="1" applyFill="1" applyBorder="1" applyAlignment="1">
      <alignment horizontal="left" vertical="center"/>
    </xf>
    <xf numFmtId="0" fontId="0" fillId="0" borderId="6" xfId="0" applyFill="1" applyBorder="1" applyAlignment="1">
      <alignment vertical="center"/>
    </xf>
    <xf numFmtId="164" fontId="24" fillId="0" borderId="1" xfId="0" applyNumberFormat="1" applyFont="1" applyBorder="1" applyAlignment="1" quotePrefix="1">
      <alignment horizontal="right" vertical="center"/>
    </xf>
    <xf numFmtId="164" fontId="11" fillId="0" borderId="1" xfId="0" applyNumberFormat="1" applyFont="1" applyBorder="1" applyAlignment="1">
      <alignment horizontal="center" vertical="center"/>
    </xf>
    <xf numFmtId="164" fontId="77" fillId="0" borderId="6" xfId="0" applyNumberFormat="1" applyFont="1" applyFill="1" applyBorder="1" applyAlignment="1" quotePrefix="1">
      <alignment horizontal="right" vertical="center"/>
    </xf>
    <xf numFmtId="164" fontId="77" fillId="0" borderId="0" xfId="0" applyNumberFormat="1" applyFont="1" applyFill="1" applyBorder="1" applyAlignment="1" quotePrefix="1">
      <alignment horizontal="right" vertical="center"/>
    </xf>
    <xf numFmtId="178" fontId="11" fillId="2" borderId="0" xfId="0" applyNumberFormat="1" applyFont="1" applyFill="1" applyBorder="1" applyAlignment="1">
      <alignment vertical="center"/>
    </xf>
    <xf numFmtId="166" fontId="24" fillId="0" borderId="6" xfId="0" applyNumberFormat="1" applyFont="1" applyFill="1" applyBorder="1" applyAlignment="1">
      <alignment vertical="center"/>
    </xf>
    <xf numFmtId="178" fontId="11" fillId="0" borderId="6" xfId="0" applyNumberFormat="1" applyFont="1" applyBorder="1" applyAlignment="1">
      <alignment vertical="center"/>
    </xf>
    <xf numFmtId="178" fontId="11" fillId="0" borderId="0" xfId="0" applyNumberFormat="1" applyFont="1" applyBorder="1" applyAlignment="1">
      <alignment vertical="center"/>
    </xf>
    <xf numFmtId="176" fontId="11" fillId="0" borderId="6" xfId="0" applyNumberFormat="1" applyFont="1" applyBorder="1" applyAlignment="1">
      <alignment vertical="center"/>
    </xf>
    <xf numFmtId="171" fontId="11" fillId="0" borderId="7" xfId="22" applyNumberFormat="1" applyFont="1" applyBorder="1" applyAlignment="1" quotePrefix="1">
      <alignment horizontal="right"/>
    </xf>
    <xf numFmtId="178" fontId="11" fillId="0" borderId="6" xfId="0" applyNumberFormat="1" applyFont="1" applyFill="1" applyBorder="1" applyAlignment="1">
      <alignment horizontal="right" vertical="center"/>
    </xf>
    <xf numFmtId="178" fontId="11" fillId="2" borderId="6" xfId="0" applyNumberFormat="1" applyFont="1" applyFill="1" applyBorder="1" applyAlignment="1">
      <alignment horizontal="right" vertical="center"/>
    </xf>
    <xf numFmtId="178" fontId="11" fillId="2" borderId="0" xfId="0" applyNumberFormat="1" applyFont="1" applyFill="1" applyBorder="1" applyAlignment="1">
      <alignment horizontal="right" vertical="center"/>
    </xf>
    <xf numFmtId="171" fontId="11" fillId="0" borderId="7" xfId="22" applyNumberFormat="1" applyFont="1" applyFill="1" applyBorder="1" applyAlignment="1">
      <alignment/>
    </xf>
    <xf numFmtId="171" fontId="11" fillId="2" borderId="7" xfId="22" applyNumberFormat="1" applyFont="1" applyFill="1" applyBorder="1" applyAlignment="1" quotePrefix="1">
      <alignment horizontal="right"/>
    </xf>
    <xf numFmtId="178" fontId="29" fillId="0" borderId="6" xfId="0" applyNumberFormat="1" applyFont="1" applyBorder="1" applyAlignment="1">
      <alignment vertical="center"/>
    </xf>
    <xf numFmtId="171" fontId="29" fillId="0" borderId="7" xfId="22" applyNumberFormat="1" applyFont="1" applyBorder="1" applyAlignment="1">
      <alignment/>
    </xf>
    <xf numFmtId="178" fontId="29" fillId="0" borderId="0" xfId="0" applyNumberFormat="1" applyFont="1" applyBorder="1" applyAlignment="1">
      <alignment vertical="center"/>
    </xf>
    <xf numFmtId="176" fontId="29" fillId="0" borderId="6" xfId="0" applyNumberFormat="1" applyFont="1" applyBorder="1" applyAlignment="1">
      <alignment vertical="center"/>
    </xf>
    <xf numFmtId="166" fontId="28" fillId="0" borderId="6" xfId="0" applyNumberFormat="1" applyFont="1" applyFill="1" applyBorder="1" applyAlignment="1">
      <alignment vertical="center"/>
    </xf>
    <xf numFmtId="178" fontId="29" fillId="0" borderId="13" xfId="0" applyNumberFormat="1" applyFont="1" applyBorder="1" applyAlignment="1">
      <alignment vertical="center"/>
    </xf>
    <xf numFmtId="176" fontId="29" fillId="0" borderId="13" xfId="0" applyNumberFormat="1" applyFont="1" applyBorder="1" applyAlignment="1">
      <alignment vertical="center"/>
    </xf>
    <xf numFmtId="166" fontId="28" fillId="0" borderId="6" xfId="0" applyNumberFormat="1" applyFont="1" applyFill="1" applyBorder="1" applyAlignment="1">
      <alignment horizontal="right" vertical="center"/>
    </xf>
    <xf numFmtId="166" fontId="24" fillId="0" borderId="6" xfId="0" applyNumberFormat="1" applyFont="1" applyFill="1" applyBorder="1" applyAlignment="1" quotePrefix="1">
      <alignment horizontal="right" vertical="center"/>
    </xf>
    <xf numFmtId="166" fontId="24" fillId="0" borderId="0" xfId="0" applyNumberFormat="1" applyFont="1" applyFill="1" applyAlignment="1" quotePrefix="1">
      <alignment horizontal="right" vertical="center"/>
    </xf>
    <xf numFmtId="166" fontId="24" fillId="0" borderId="6" xfId="0" applyNumberFormat="1" applyFont="1" applyFill="1" applyBorder="1" applyAlignment="1">
      <alignment horizontal="right" vertical="center"/>
    </xf>
    <xf numFmtId="0" fontId="0" fillId="2" borderId="0" xfId="0" applyFill="1" applyAlignment="1">
      <alignment/>
    </xf>
    <xf numFmtId="0" fontId="0" fillId="0" borderId="1" xfId="0" applyFont="1" applyBorder="1" applyAlignment="1">
      <alignment horizontal="left" vertical="center"/>
    </xf>
    <xf numFmtId="0" fontId="0" fillId="0" borderId="1" xfId="0" applyFont="1" applyBorder="1" applyAlignment="1">
      <alignment horizontal="left"/>
    </xf>
    <xf numFmtId="171" fontId="11" fillId="0" borderId="0" xfId="22" applyNumberFormat="1" applyFont="1" applyFill="1" applyBorder="1" applyAlignment="1">
      <alignment/>
    </xf>
    <xf numFmtId="171" fontId="11" fillId="0" borderId="0" xfId="22" applyNumberFormat="1" applyFont="1" applyFill="1" applyBorder="1" applyAlignment="1" quotePrefix="1">
      <alignment horizontal="right"/>
    </xf>
    <xf numFmtId="171" fontId="11" fillId="0" borderId="0" xfId="22" applyNumberFormat="1" applyFont="1" applyBorder="1" applyAlignment="1" quotePrefix="1">
      <alignment horizontal="right" vertical="center"/>
    </xf>
    <xf numFmtId="171" fontId="11" fillId="2" borderId="0" xfId="22" applyNumberFormat="1" applyFont="1" applyFill="1" applyBorder="1" applyAlignment="1" quotePrefix="1">
      <alignment horizontal="right" vertical="center"/>
    </xf>
    <xf numFmtId="178" fontId="29" fillId="0" borderId="0" xfId="0" applyNumberFormat="1" applyFont="1" applyFill="1" applyBorder="1" applyAlignment="1">
      <alignment/>
    </xf>
    <xf numFmtId="171" fontId="29" fillId="0" borderId="0" xfId="22" applyNumberFormat="1" applyFont="1" applyFill="1" applyBorder="1" applyAlignment="1">
      <alignment/>
    </xf>
    <xf numFmtId="171" fontId="11" fillId="0" borderId="0" xfId="22" applyNumberFormat="1" applyFont="1" applyFill="1" applyBorder="1" applyAlignment="1">
      <alignment horizontal="right"/>
    </xf>
    <xf numFmtId="171" fontId="29" fillId="0" borderId="0" xfId="22" applyNumberFormat="1" applyFont="1" applyFill="1" applyBorder="1" applyAlignment="1">
      <alignment horizontal="right" vertical="center"/>
    </xf>
    <xf numFmtId="171" fontId="29" fillId="0" borderId="0" xfId="22" applyNumberFormat="1" applyFont="1" applyBorder="1" applyAlignment="1">
      <alignment horizontal="right" vertical="center"/>
    </xf>
    <xf numFmtId="3" fontId="0" fillId="0" borderId="0" xfId="0" applyNumberFormat="1" applyFont="1" applyFill="1" applyAlignment="1">
      <alignment horizontal="center"/>
    </xf>
    <xf numFmtId="4" fontId="0" fillId="0" borderId="0" xfId="0" applyNumberFormat="1" applyAlignment="1">
      <alignment/>
    </xf>
    <xf numFmtId="0" fontId="78" fillId="0" borderId="0" xfId="0" applyFont="1" applyBorder="1" applyAlignment="1">
      <alignment vertical="center"/>
    </xf>
    <xf numFmtId="0" fontId="29" fillId="0" borderId="13" xfId="21" applyFont="1" applyFill="1" applyBorder="1" applyAlignment="1">
      <alignment horizontal="center" vertical="center"/>
      <protection/>
    </xf>
    <xf numFmtId="0" fontId="29" fillId="0" borderId="14" xfId="21" applyFont="1" applyFill="1" applyBorder="1" applyAlignment="1">
      <alignment horizontal="center" vertical="center"/>
      <protection/>
    </xf>
    <xf numFmtId="0" fontId="29" fillId="0" borderId="15" xfId="21" applyFont="1" applyFill="1" applyBorder="1" applyAlignment="1">
      <alignment horizontal="center" vertical="center"/>
      <protection/>
    </xf>
    <xf numFmtId="3" fontId="11" fillId="2" borderId="3" xfId="21" applyNumberFormat="1" applyFont="1" applyFill="1" applyBorder="1" applyAlignment="1">
      <alignment horizontal="right"/>
      <protection/>
    </xf>
    <xf numFmtId="3" fontId="11" fillId="0" borderId="0" xfId="21" applyNumberFormat="1" applyFont="1" applyBorder="1" applyAlignment="1">
      <alignment horizontal="right"/>
      <protection/>
    </xf>
    <xf numFmtId="3" fontId="11" fillId="2" borderId="0" xfId="21" applyNumberFormat="1" applyFont="1" applyFill="1" applyBorder="1" applyAlignment="1">
      <alignment horizontal="right"/>
      <protection/>
    </xf>
    <xf numFmtId="3" fontId="29" fillId="0" borderId="0" xfId="21" applyNumberFormat="1" applyFont="1" applyBorder="1" applyAlignment="1">
      <alignment horizontal="right"/>
      <protection/>
    </xf>
    <xf numFmtId="3" fontId="29" fillId="0" borderId="14" xfId="21" applyNumberFormat="1" applyFont="1" applyBorder="1" applyAlignment="1">
      <alignment horizontal="right"/>
      <protection/>
    </xf>
    <xf numFmtId="171" fontId="11" fillId="0" borderId="0" xfId="22" applyNumberFormat="1" applyFont="1" applyBorder="1" applyAlignment="1">
      <alignment horizontal="right"/>
    </xf>
    <xf numFmtId="171" fontId="11" fillId="2" borderId="0" xfId="22" applyNumberFormat="1" applyFont="1" applyFill="1" applyBorder="1" applyAlignment="1">
      <alignment horizontal="right"/>
    </xf>
    <xf numFmtId="171" fontId="29" fillId="0" borderId="0" xfId="22" applyNumberFormat="1" applyFont="1" applyBorder="1" applyAlignment="1">
      <alignment horizontal="right"/>
    </xf>
    <xf numFmtId="171" fontId="29" fillId="0" borderId="14" xfId="22" applyNumberFormat="1" applyFont="1" applyBorder="1" applyAlignment="1">
      <alignment horizontal="right"/>
    </xf>
    <xf numFmtId="0" fontId="24" fillId="0" borderId="0" xfId="0" applyFont="1" applyAlignment="1">
      <alignment horizontal="left" vertical="center" wrapText="1"/>
    </xf>
    <xf numFmtId="2" fontId="25" fillId="0" borderId="0" xfId="0" applyNumberFormat="1" applyFont="1" applyAlignment="1">
      <alignment horizontal="center" vertical="center"/>
    </xf>
    <xf numFmtId="171" fontId="11" fillId="2" borderId="5" xfId="22" applyNumberFormat="1" applyFont="1" applyFill="1" applyBorder="1" applyAlignment="1">
      <alignment vertical="center"/>
    </xf>
    <xf numFmtId="171" fontId="11" fillId="0" borderId="8" xfId="22" applyNumberFormat="1" applyFont="1" applyBorder="1" applyAlignment="1">
      <alignment vertical="center"/>
    </xf>
    <xf numFmtId="171" fontId="11" fillId="2" borderId="8" xfId="22" applyNumberFormat="1" applyFont="1" applyFill="1" applyBorder="1" applyAlignment="1">
      <alignment vertical="center"/>
    </xf>
    <xf numFmtId="171" fontId="11" fillId="0" borderId="8" xfId="22" applyNumberFormat="1" applyFont="1" applyBorder="1" applyAlignment="1" quotePrefix="1">
      <alignment horizontal="right" vertical="center"/>
    </xf>
    <xf numFmtId="171" fontId="11" fillId="2" borderId="8" xfId="22" applyNumberFormat="1" applyFont="1" applyFill="1" applyBorder="1" applyAlignment="1" quotePrefix="1">
      <alignment horizontal="right" vertical="center"/>
    </xf>
    <xf numFmtId="171" fontId="29" fillId="0" borderId="8" xfId="22" applyNumberFormat="1" applyFont="1" applyBorder="1" applyAlignment="1">
      <alignment vertical="center"/>
    </xf>
    <xf numFmtId="171" fontId="29" fillId="0" borderId="12" xfId="22" applyNumberFormat="1" applyFont="1" applyBorder="1" applyAlignment="1">
      <alignment vertical="center"/>
    </xf>
    <xf numFmtId="171" fontId="11" fillId="0" borderId="8" xfId="22" applyNumberFormat="1" applyFont="1" applyFill="1" applyBorder="1" applyAlignment="1">
      <alignment vertical="center"/>
    </xf>
    <xf numFmtId="171" fontId="29" fillId="2" borderId="11" xfId="22" applyNumberFormat="1" applyFont="1" applyFill="1" applyBorder="1" applyAlignment="1">
      <alignment vertical="center"/>
    </xf>
    <xf numFmtId="178" fontId="90" fillId="0" borderId="0" xfId="0" applyNumberFormat="1" applyFont="1" applyFill="1" applyBorder="1" applyAlignment="1">
      <alignment/>
    </xf>
    <xf numFmtId="178" fontId="90" fillId="0" borderId="0" xfId="0" applyNumberFormat="1" applyFont="1" applyFill="1" applyBorder="1" applyAlignment="1">
      <alignment horizontal="right"/>
    </xf>
    <xf numFmtId="178" fontId="95" fillId="0" borderId="0" xfId="0" applyNumberFormat="1" applyFont="1" applyFill="1" applyBorder="1" applyAlignment="1">
      <alignment/>
    </xf>
    <xf numFmtId="178" fontId="95" fillId="0" borderId="0" xfId="0" applyNumberFormat="1" applyFont="1" applyBorder="1" applyAlignment="1">
      <alignment/>
    </xf>
    <xf numFmtId="176" fontId="90" fillId="2" borderId="0" xfId="0" applyNumberFormat="1" applyFont="1" applyFill="1" applyBorder="1" applyAlignment="1">
      <alignment vertical="center"/>
    </xf>
    <xf numFmtId="176" fontId="90" fillId="0" borderId="0" xfId="0" applyNumberFormat="1" applyFont="1" applyBorder="1" applyAlignment="1">
      <alignment vertical="center"/>
    </xf>
    <xf numFmtId="176" fontId="90" fillId="0" borderId="0" xfId="0" applyNumberFormat="1" applyFont="1" applyFill="1" applyBorder="1" applyAlignment="1">
      <alignment horizontal="right" vertical="center"/>
    </xf>
    <xf numFmtId="176" fontId="90" fillId="2" borderId="0" xfId="0" applyNumberFormat="1" applyFont="1" applyFill="1" applyBorder="1" applyAlignment="1">
      <alignment horizontal="right" vertical="center"/>
    </xf>
    <xf numFmtId="176" fontId="90" fillId="0" borderId="0" xfId="0" applyNumberFormat="1" applyFont="1" applyFill="1" applyBorder="1" applyAlignment="1">
      <alignment vertical="center"/>
    </xf>
    <xf numFmtId="176" fontId="95" fillId="0" borderId="0" xfId="0" applyNumberFormat="1" applyFont="1" applyBorder="1" applyAlignment="1">
      <alignment vertical="center"/>
    </xf>
    <xf numFmtId="176" fontId="95" fillId="0" borderId="14" xfId="0" applyNumberFormat="1" applyFont="1" applyBorder="1" applyAlignment="1">
      <alignment vertical="center"/>
    </xf>
    <xf numFmtId="176" fontId="95" fillId="2" borderId="0" xfId="0" applyNumberFormat="1" applyFont="1" applyFill="1" applyBorder="1" applyAlignment="1">
      <alignment vertical="center"/>
    </xf>
    <xf numFmtId="0" fontId="0" fillId="2" borderId="2" xfId="0" applyFont="1" applyFill="1" applyBorder="1" applyAlignment="1" applyProtection="1">
      <alignment horizontal="left" vertical="center"/>
      <protection locked="0"/>
    </xf>
    <xf numFmtId="0" fontId="29" fillId="0" borderId="2" xfId="21" applyFont="1" applyFill="1" applyBorder="1" applyAlignment="1">
      <alignment horizontal="center" vertical="center"/>
      <protection/>
    </xf>
    <xf numFmtId="0" fontId="29" fillId="0" borderId="3" xfId="21" applyFont="1" applyFill="1" applyBorder="1" applyAlignment="1">
      <alignment horizontal="center" vertical="center"/>
      <protection/>
    </xf>
    <xf numFmtId="3" fontId="29" fillId="2" borderId="0" xfId="21" applyNumberFormat="1" applyFont="1" applyFill="1" applyBorder="1" applyAlignment="1">
      <alignment horizontal="right"/>
      <protection/>
    </xf>
    <xf numFmtId="171" fontId="29" fillId="2" borderId="0" xfId="22" applyNumberFormat="1" applyFont="1" applyFill="1" applyBorder="1" applyAlignment="1">
      <alignment horizontal="right"/>
    </xf>
    <xf numFmtId="2" fontId="0" fillId="0" borderId="0" xfId="0" applyNumberFormat="1" applyFont="1" applyAlignment="1">
      <alignment vertical="center"/>
    </xf>
    <xf numFmtId="2" fontId="25" fillId="0" borderId="0" xfId="0" applyNumberFormat="1" applyFont="1" applyAlignment="1">
      <alignment vertical="center"/>
    </xf>
    <xf numFmtId="0" fontId="0" fillId="2"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2" borderId="0" xfId="0" applyFont="1" applyFill="1" applyBorder="1" applyAlignment="1">
      <alignment vertical="center"/>
    </xf>
    <xf numFmtId="184" fontId="11" fillId="2" borderId="5" xfId="0" applyNumberFormat="1" applyFont="1" applyFill="1" applyBorder="1" applyAlignment="1">
      <alignment/>
    </xf>
    <xf numFmtId="184" fontId="11" fillId="2" borderId="3" xfId="0" applyNumberFormat="1" applyFont="1" applyFill="1" applyBorder="1" applyAlignment="1">
      <alignment/>
    </xf>
    <xf numFmtId="184" fontId="11" fillId="0" borderId="8" xfId="0" applyNumberFormat="1" applyFont="1" applyBorder="1" applyAlignment="1">
      <alignment/>
    </xf>
    <xf numFmtId="184" fontId="11" fillId="0" borderId="0" xfId="0" applyNumberFormat="1" applyFont="1" applyBorder="1" applyAlignment="1">
      <alignment/>
    </xf>
    <xf numFmtId="184" fontId="11" fillId="0" borderId="7" xfId="0" applyNumberFormat="1" applyFont="1" applyBorder="1" applyAlignment="1">
      <alignment/>
    </xf>
    <xf numFmtId="184" fontId="11" fillId="2" borderId="8" xfId="0" applyNumberFormat="1" applyFont="1" applyFill="1" applyBorder="1" applyAlignment="1">
      <alignment/>
    </xf>
    <xf numFmtId="184" fontId="11" fillId="2" borderId="0" xfId="0" applyNumberFormat="1" applyFont="1" applyFill="1" applyBorder="1" applyAlignment="1">
      <alignment/>
    </xf>
    <xf numFmtId="184" fontId="11" fillId="0" borderId="8" xfId="0" applyNumberFormat="1" applyFont="1" applyBorder="1" applyAlignment="1">
      <alignment horizontal="right"/>
    </xf>
    <xf numFmtId="184" fontId="11" fillId="0" borderId="0" xfId="0" applyNumberFormat="1" applyFont="1" applyBorder="1" applyAlignment="1">
      <alignment horizontal="right"/>
    </xf>
    <xf numFmtId="184" fontId="11" fillId="0" borderId="7" xfId="0" applyNumberFormat="1" applyFont="1" applyBorder="1" applyAlignment="1">
      <alignment horizontal="right"/>
    </xf>
    <xf numFmtId="184" fontId="11" fillId="2" borderId="8" xfId="0" applyNumberFormat="1" applyFont="1" applyFill="1" applyBorder="1" applyAlignment="1">
      <alignment horizontal="right"/>
    </xf>
    <xf numFmtId="184" fontId="11" fillId="2" borderId="0" xfId="0" applyNumberFormat="1" applyFont="1" applyFill="1" applyBorder="1" applyAlignment="1">
      <alignment horizontal="right"/>
    </xf>
    <xf numFmtId="184" fontId="11" fillId="2" borderId="7" xfId="0" applyNumberFormat="1" applyFont="1" applyFill="1" applyBorder="1" applyAlignment="1">
      <alignment horizontal="right"/>
    </xf>
    <xf numFmtId="184" fontId="29" fillId="0" borderId="8" xfId="0" applyNumberFormat="1" applyFont="1" applyBorder="1" applyAlignment="1">
      <alignment/>
    </xf>
    <xf numFmtId="184" fontId="29" fillId="0" borderId="0" xfId="0" applyNumberFormat="1" applyFont="1" applyBorder="1" applyAlignment="1">
      <alignment/>
    </xf>
    <xf numFmtId="184" fontId="29" fillId="0" borderId="7" xfId="0" applyNumberFormat="1" applyFont="1" applyBorder="1" applyAlignment="1">
      <alignment/>
    </xf>
    <xf numFmtId="184" fontId="29" fillId="0" borderId="12" xfId="0" applyNumberFormat="1" applyFont="1" applyBorder="1" applyAlignment="1">
      <alignment/>
    </xf>
    <xf numFmtId="184" fontId="29" fillId="0" borderId="15" xfId="0" applyNumberFormat="1" applyFont="1" applyBorder="1" applyAlignment="1">
      <alignment/>
    </xf>
    <xf numFmtId="184" fontId="11" fillId="2" borderId="6" xfId="0" applyNumberFormat="1" applyFont="1" applyFill="1" applyBorder="1" applyAlignment="1">
      <alignment/>
    </xf>
    <xf numFmtId="184" fontId="11" fillId="0" borderId="6" xfId="0" applyNumberFormat="1" applyFont="1" applyBorder="1" applyAlignment="1">
      <alignment/>
    </xf>
    <xf numFmtId="184" fontId="11" fillId="0" borderId="6" xfId="0" applyNumberFormat="1" applyFont="1" applyBorder="1" applyAlignment="1">
      <alignment horizontal="right"/>
    </xf>
    <xf numFmtId="184" fontId="11" fillId="2" borderId="6" xfId="0" applyNumberFormat="1" applyFont="1" applyFill="1" applyBorder="1" applyAlignment="1">
      <alignment horizontal="right"/>
    </xf>
    <xf numFmtId="184" fontId="29" fillId="0" borderId="6" xfId="0" applyNumberFormat="1" applyFont="1" applyBorder="1" applyAlignment="1">
      <alignment/>
    </xf>
    <xf numFmtId="184" fontId="29" fillId="0" borderId="13" xfId="0" applyNumberFormat="1" applyFont="1" applyBorder="1" applyAlignment="1">
      <alignment/>
    </xf>
    <xf numFmtId="184" fontId="29" fillId="2" borderId="6" xfId="0" applyNumberFormat="1" applyFont="1" applyFill="1" applyBorder="1" applyAlignment="1">
      <alignment/>
    </xf>
    <xf numFmtId="184" fontId="29" fillId="2" borderId="7" xfId="0" applyNumberFormat="1" applyFont="1" applyFill="1" applyBorder="1" applyAlignment="1">
      <alignment/>
    </xf>
    <xf numFmtId="168" fontId="11" fillId="2" borderId="6" xfId="0" applyNumberFormat="1" applyFont="1" applyFill="1" applyBorder="1" applyAlignment="1">
      <alignment vertical="center"/>
    </xf>
    <xf numFmtId="168" fontId="11" fillId="0" borderId="6" xfId="0" applyNumberFormat="1" applyFont="1" applyFill="1" applyBorder="1" applyAlignment="1">
      <alignment vertical="center"/>
    </xf>
    <xf numFmtId="168" fontId="29" fillId="0" borderId="6" xfId="0" applyNumberFormat="1" applyFont="1" applyFill="1" applyBorder="1" applyAlignment="1">
      <alignment horizontal="right" vertical="center"/>
    </xf>
    <xf numFmtId="168" fontId="29" fillId="0" borderId="13" xfId="0" applyNumberFormat="1" applyFont="1" applyFill="1" applyBorder="1" applyAlignment="1">
      <alignment vertical="center"/>
    </xf>
    <xf numFmtId="165" fontId="0" fillId="0" borderId="0" xfId="0" applyNumberFormat="1" applyFont="1" applyAlignment="1">
      <alignment vertical="center"/>
    </xf>
    <xf numFmtId="176" fontId="29" fillId="2" borderId="8" xfId="0" applyNumberFormat="1" applyFont="1" applyFill="1" applyBorder="1" applyAlignment="1">
      <alignment vertical="center"/>
    </xf>
    <xf numFmtId="188" fontId="11" fillId="2" borderId="3" xfId="0" applyNumberFormat="1" applyFont="1" applyFill="1" applyBorder="1" applyAlignment="1">
      <alignment horizontal="right"/>
    </xf>
    <xf numFmtId="188" fontId="11" fillId="0" borderId="0" xfId="0" applyNumberFormat="1" applyFont="1" applyFill="1" applyBorder="1" applyAlignment="1">
      <alignment horizontal="right"/>
    </xf>
    <xf numFmtId="188" fontId="11" fillId="2" borderId="0" xfId="0" applyNumberFormat="1" applyFont="1" applyFill="1" applyBorder="1" applyAlignment="1">
      <alignment horizontal="right"/>
    </xf>
    <xf numFmtId="188" fontId="29" fillId="0" borderId="0" xfId="0" applyNumberFormat="1" applyFont="1" applyFill="1" applyBorder="1" applyAlignment="1">
      <alignment horizontal="right"/>
    </xf>
    <xf numFmtId="188" fontId="29" fillId="0" borderId="14" xfId="0" applyNumberFormat="1" applyFont="1" applyFill="1" applyBorder="1" applyAlignment="1">
      <alignment horizontal="right"/>
    </xf>
    <xf numFmtId="188" fontId="11" fillId="2" borderId="5" xfId="0" applyNumberFormat="1" applyFont="1" applyFill="1" applyBorder="1" applyAlignment="1">
      <alignment horizontal="right" vertical="center"/>
    </xf>
    <xf numFmtId="188" fontId="11" fillId="0" borderId="8" xfId="0" applyNumberFormat="1" applyFont="1" applyFill="1" applyBorder="1" applyAlignment="1">
      <alignment horizontal="right" vertical="center"/>
    </xf>
    <xf numFmtId="188" fontId="11" fillId="2" borderId="8" xfId="0" applyNumberFormat="1" applyFont="1" applyFill="1" applyBorder="1" applyAlignment="1">
      <alignment horizontal="right" vertical="center"/>
    </xf>
    <xf numFmtId="188" fontId="29" fillId="0" borderId="8" xfId="0" applyNumberFormat="1" applyFont="1" applyFill="1" applyBorder="1" applyAlignment="1">
      <alignment horizontal="right" vertical="center"/>
    </xf>
    <xf numFmtId="188" fontId="29" fillId="0" borderId="12" xfId="0" applyNumberFormat="1" applyFont="1" applyFill="1" applyBorder="1" applyAlignment="1">
      <alignment horizontal="right" vertical="center"/>
    </xf>
    <xf numFmtId="188" fontId="29" fillId="2" borderId="8" xfId="0" applyNumberFormat="1" applyFont="1" applyFill="1" applyBorder="1" applyAlignment="1">
      <alignment horizontal="right" vertical="center"/>
    </xf>
    <xf numFmtId="0" fontId="11" fillId="0" borderId="11" xfId="0" applyFont="1" applyBorder="1" applyAlignment="1">
      <alignment horizontal="center"/>
    </xf>
    <xf numFmtId="177" fontId="11" fillId="0" borderId="0" xfId="0" applyNumberFormat="1" applyFont="1" applyFill="1" applyBorder="1" applyAlignment="1">
      <alignment horizontal="right"/>
    </xf>
    <xf numFmtId="177" fontId="11"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170" fontId="11" fillId="2" borderId="5" xfId="0" applyNumberFormat="1" applyFont="1" applyFill="1" applyBorder="1" applyAlignment="1">
      <alignment vertical="center"/>
    </xf>
    <xf numFmtId="170" fontId="11" fillId="0" borderId="8" xfId="0" applyNumberFormat="1" applyFont="1" applyFill="1" applyBorder="1" applyAlignment="1">
      <alignment vertical="center"/>
    </xf>
    <xf numFmtId="170" fontId="11" fillId="2" borderId="8" xfId="0" applyNumberFormat="1" applyFont="1" applyFill="1" applyBorder="1" applyAlignment="1">
      <alignment vertical="center"/>
    </xf>
    <xf numFmtId="170" fontId="29" fillId="0" borderId="8" xfId="0" applyNumberFormat="1" applyFont="1" applyFill="1" applyBorder="1" applyAlignment="1">
      <alignment vertical="center"/>
    </xf>
    <xf numFmtId="170" fontId="29" fillId="0" borderId="12" xfId="0" applyNumberFormat="1" applyFont="1" applyFill="1" applyBorder="1" applyAlignment="1">
      <alignment vertical="center"/>
    </xf>
    <xf numFmtId="0" fontId="0" fillId="6" borderId="0" xfId="0" applyFill="1" applyAlignment="1">
      <alignment/>
    </xf>
    <xf numFmtId="177" fontId="0" fillId="6" borderId="0" xfId="0" applyNumberFormat="1" applyFill="1" applyAlignment="1">
      <alignment/>
    </xf>
    <xf numFmtId="0" fontId="0" fillId="0" borderId="0" xfId="0" applyAlignment="1">
      <alignment horizontal="justify"/>
    </xf>
    <xf numFmtId="0" fontId="96" fillId="6" borderId="0" xfId="0" applyFont="1" applyFill="1" applyAlignment="1">
      <alignment/>
    </xf>
    <xf numFmtId="177" fontId="0" fillId="0" borderId="0" xfId="0" applyNumberFormat="1" applyFill="1" applyAlignment="1">
      <alignment/>
    </xf>
    <xf numFmtId="0" fontId="96" fillId="0" borderId="0" xfId="0" applyFont="1" applyFill="1" applyAlignment="1">
      <alignment/>
    </xf>
    <xf numFmtId="189" fontId="0" fillId="0" borderId="0" xfId="17" applyNumberFormat="1" applyFont="1" applyFill="1" applyBorder="1" applyAlignment="1">
      <alignment vertical="center"/>
    </xf>
    <xf numFmtId="189" fontId="0" fillId="0" borderId="0" xfId="17" applyNumberFormat="1" applyFont="1" applyFill="1" applyAlignment="1">
      <alignment vertical="center"/>
    </xf>
    <xf numFmtId="177" fontId="0" fillId="0" borderId="0" xfId="0" applyNumberFormat="1" applyFont="1" applyFill="1" applyAlignment="1">
      <alignment vertical="center"/>
    </xf>
    <xf numFmtId="49" fontId="0" fillId="0" borderId="8" xfId="0" applyNumberFormat="1" applyFont="1" applyFill="1" applyBorder="1" applyAlignment="1">
      <alignment horizontal="center" vertical="center"/>
    </xf>
    <xf numFmtId="0" fontId="96" fillId="0" borderId="11" xfId="0" applyFont="1" applyBorder="1" applyAlignment="1">
      <alignment horizontal="center" vertical="center" wrapText="1"/>
    </xf>
    <xf numFmtId="0" fontId="96" fillId="0" borderId="5" xfId="0" applyFont="1" applyBorder="1" applyAlignment="1">
      <alignment horizontal="center" vertical="center" wrapText="1"/>
    </xf>
    <xf numFmtId="177" fontId="0" fillId="0" borderId="6" xfId="0" applyNumberFormat="1" applyBorder="1" applyAlignment="1">
      <alignment/>
    </xf>
    <xf numFmtId="177" fontId="0" fillId="0" borderId="9" xfId="0" applyNumberFormat="1" applyBorder="1" applyAlignment="1">
      <alignment/>
    </xf>
    <xf numFmtId="177" fontId="0" fillId="0" borderId="1" xfId="0" applyNumberFormat="1" applyBorder="1" applyAlignment="1">
      <alignment/>
    </xf>
    <xf numFmtId="177" fontId="96" fillId="0" borderId="8" xfId="0" applyNumberFormat="1" applyFont="1" applyBorder="1" applyAlignment="1">
      <alignment/>
    </xf>
    <xf numFmtId="177" fontId="96" fillId="0" borderId="11" xfId="0" applyNumberFormat="1" applyFont="1" applyBorder="1" applyAlignment="1">
      <alignment/>
    </xf>
    <xf numFmtId="177" fontId="0" fillId="0" borderId="2" xfId="0" applyNumberFormat="1" applyBorder="1" applyAlignment="1">
      <alignment/>
    </xf>
    <xf numFmtId="177" fontId="0" fillId="0" borderId="3" xfId="0" applyNumberFormat="1" applyBorder="1" applyAlignment="1">
      <alignment/>
    </xf>
    <xf numFmtId="177" fontId="0" fillId="0" borderId="4" xfId="0" applyNumberFormat="1" applyBorder="1" applyAlignment="1">
      <alignment/>
    </xf>
    <xf numFmtId="177" fontId="0" fillId="0" borderId="7" xfId="0" applyNumberFormat="1" applyBorder="1" applyAlignment="1">
      <alignment/>
    </xf>
    <xf numFmtId="177" fontId="0" fillId="0" borderId="10" xfId="0" applyNumberFormat="1" applyBorder="1" applyAlignment="1">
      <alignment/>
    </xf>
    <xf numFmtId="0" fontId="11" fillId="0" borderId="7" xfId="0" applyFont="1" applyFill="1" applyBorder="1" applyAlignment="1">
      <alignment horizontal="center" vertical="center"/>
    </xf>
    <xf numFmtId="0" fontId="24" fillId="0" borderId="0" xfId="0" applyFont="1" applyAlignment="1">
      <alignment horizontal="justify"/>
    </xf>
    <xf numFmtId="171" fontId="11" fillId="2" borderId="2" xfId="22" applyNumberFormat="1" applyFont="1" applyFill="1" applyBorder="1" applyAlignment="1">
      <alignment vertical="center"/>
    </xf>
    <xf numFmtId="171" fontId="11" fillId="0" borderId="6" xfId="22" applyNumberFormat="1" applyFont="1" applyBorder="1" applyAlignment="1" quotePrefix="1">
      <alignment horizontal="right" vertical="center"/>
    </xf>
    <xf numFmtId="171" fontId="11" fillId="0" borderId="7" xfId="22" applyNumberFormat="1" applyFont="1" applyBorder="1" applyAlignment="1" quotePrefix="1">
      <alignment horizontal="right" vertical="center"/>
    </xf>
    <xf numFmtId="171" fontId="11" fillId="2" borderId="6" xfId="22" applyNumberFormat="1" applyFont="1" applyFill="1" applyBorder="1" applyAlignment="1">
      <alignment vertical="center"/>
    </xf>
    <xf numFmtId="171" fontId="11" fillId="2" borderId="7" xfId="22" applyNumberFormat="1" applyFont="1" applyFill="1" applyBorder="1" applyAlignment="1">
      <alignment vertical="center"/>
    </xf>
    <xf numFmtId="171" fontId="11" fillId="0" borderId="6" xfId="22" applyNumberFormat="1" applyFont="1" applyFill="1" applyBorder="1" applyAlignment="1">
      <alignment vertical="center"/>
    </xf>
    <xf numFmtId="171" fontId="11" fillId="0" borderId="7" xfId="22" applyNumberFormat="1" applyFont="1" applyFill="1" applyBorder="1" applyAlignment="1">
      <alignment vertical="center"/>
    </xf>
    <xf numFmtId="171" fontId="29" fillId="2" borderId="6" xfId="22" applyNumberFormat="1" applyFont="1" applyFill="1" applyBorder="1" applyAlignment="1">
      <alignment vertical="center"/>
    </xf>
    <xf numFmtId="171" fontId="29" fillId="2" borderId="7" xfId="22" applyNumberFormat="1" applyFont="1" applyFill="1" applyBorder="1" applyAlignment="1">
      <alignment vertical="center"/>
    </xf>
    <xf numFmtId="171" fontId="29" fillId="0" borderId="13" xfId="22" applyNumberFormat="1" applyFont="1" applyBorder="1" applyAlignment="1">
      <alignment vertical="center"/>
    </xf>
    <xf numFmtId="171" fontId="29" fillId="0" borderId="15" xfId="22" applyNumberFormat="1" applyFont="1" applyBorder="1" applyAlignment="1">
      <alignment vertical="center"/>
    </xf>
    <xf numFmtId="1" fontId="0" fillId="0" borderId="0" xfId="0" applyNumberFormat="1" applyFont="1" applyAlignment="1">
      <alignment/>
    </xf>
    <xf numFmtId="0" fontId="91" fillId="0" borderId="11" xfId="0" applyFont="1" applyBorder="1" applyAlignment="1">
      <alignment horizontal="center" vertical="center"/>
    </xf>
    <xf numFmtId="192" fontId="11" fillId="2" borderId="8" xfId="0" applyNumberFormat="1" applyFont="1" applyFill="1" applyBorder="1" applyAlignment="1">
      <alignment horizontal="center" vertical="center"/>
    </xf>
    <xf numFmtId="192" fontId="11" fillId="0" borderId="8" xfId="0" applyNumberFormat="1" applyFont="1" applyBorder="1" applyAlignment="1">
      <alignment horizontal="center" vertical="center"/>
    </xf>
    <xf numFmtId="192" fontId="29" fillId="0" borderId="8" xfId="0" applyNumberFormat="1" applyFont="1" applyBorder="1" applyAlignment="1">
      <alignment horizontal="center" vertical="center"/>
    </xf>
    <xf numFmtId="192" fontId="29" fillId="0" borderId="12" xfId="0" applyNumberFormat="1" applyFont="1" applyBorder="1" applyAlignment="1">
      <alignment horizontal="center" vertical="center"/>
    </xf>
    <xf numFmtId="192" fontId="29" fillId="2" borderId="11" xfId="0" applyNumberFormat="1" applyFont="1" applyFill="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xf>
    <xf numFmtId="0" fontId="27" fillId="0" borderId="3" xfId="0" applyFont="1" applyBorder="1" applyAlignment="1">
      <alignment horizontal="left" vertical="center"/>
    </xf>
    <xf numFmtId="0" fontId="19" fillId="0" borderId="4" xfId="0" applyFont="1" applyBorder="1" applyAlignment="1">
      <alignment/>
    </xf>
    <xf numFmtId="0" fontId="19" fillId="0" borderId="0" xfId="0" applyFont="1" applyBorder="1" applyAlignment="1">
      <alignment horizontal="centerContinuous" vertical="center"/>
    </xf>
    <xf numFmtId="0" fontId="19" fillId="0" borderId="7" xfId="0" applyFont="1" applyBorder="1" applyAlignment="1">
      <alignment horizontal="centerContinuous"/>
    </xf>
    <xf numFmtId="0" fontId="50" fillId="0" borderId="0" xfId="0" applyFont="1" applyFill="1" applyBorder="1" applyAlignment="1">
      <alignment/>
    </xf>
    <xf numFmtId="0" fontId="50" fillId="0" borderId="0" xfId="0" applyFont="1" applyBorder="1" applyAlignment="1">
      <alignment/>
    </xf>
    <xf numFmtId="3" fontId="11" fillId="2" borderId="5" xfId="0" applyNumberFormat="1" applyFont="1" applyFill="1" applyBorder="1" applyAlignment="1">
      <alignment horizontal="center" vertical="center"/>
    </xf>
    <xf numFmtId="3" fontId="11" fillId="0" borderId="8" xfId="0" applyNumberFormat="1" applyFont="1" applyBorder="1" applyAlignment="1">
      <alignment horizontal="center" vertical="center"/>
    </xf>
    <xf numFmtId="3" fontId="11" fillId="2" borderId="8" xfId="0" applyNumberFormat="1" applyFont="1" applyFill="1" applyBorder="1" applyAlignment="1">
      <alignment horizontal="center" vertical="center"/>
    </xf>
    <xf numFmtId="3" fontId="29" fillId="0" borderId="8" xfId="0" applyNumberFormat="1" applyFont="1" applyBorder="1" applyAlignment="1">
      <alignment horizontal="center" vertical="center"/>
    </xf>
    <xf numFmtId="3" fontId="29" fillId="0" borderId="12" xfId="0" applyNumberFormat="1" applyFont="1" applyBorder="1" applyAlignment="1">
      <alignment horizontal="center" vertical="center"/>
    </xf>
    <xf numFmtId="3" fontId="29" fillId="2" borderId="8" xfId="0" applyNumberFormat="1" applyFont="1" applyFill="1" applyBorder="1" applyAlignment="1">
      <alignment horizontal="center" vertical="center"/>
    </xf>
    <xf numFmtId="0" fontId="99" fillId="2" borderId="1" xfId="0" applyFont="1" applyFill="1" applyBorder="1" applyAlignment="1">
      <alignment horizontal="left" vertical="center"/>
    </xf>
    <xf numFmtId="0" fontId="99" fillId="2" borderId="0" xfId="0" applyFont="1" applyFill="1" applyBorder="1" applyAlignment="1">
      <alignment horizontal="left" vertical="center"/>
    </xf>
    <xf numFmtId="0" fontId="99" fillId="2" borderId="0" xfId="0" applyFont="1" applyFill="1" applyBorder="1" applyAlignment="1">
      <alignment vertical="center"/>
    </xf>
    <xf numFmtId="0" fontId="99" fillId="2" borderId="1" xfId="0" applyFont="1" applyFill="1" applyBorder="1" applyAlignment="1">
      <alignment vertical="center"/>
    </xf>
    <xf numFmtId="165" fontId="17" fillId="4" borderId="0" xfId="0" applyNumberFormat="1" applyFont="1" applyFill="1" applyBorder="1" applyAlignment="1">
      <alignment horizontal="left" vertical="center"/>
    </xf>
    <xf numFmtId="0" fontId="8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3" fontId="11" fillId="2" borderId="7" xfId="21" applyNumberFormat="1" applyFont="1" applyFill="1" applyBorder="1" applyAlignment="1">
      <alignment horizontal="right"/>
      <protection/>
    </xf>
    <xf numFmtId="3" fontId="11" fillId="0" borderId="7" xfId="21" applyNumberFormat="1" applyFont="1" applyBorder="1" applyAlignment="1">
      <alignment horizontal="right"/>
      <protection/>
    </xf>
    <xf numFmtId="3" fontId="29" fillId="0" borderId="7" xfId="21" applyNumberFormat="1" applyFont="1" applyBorder="1" applyAlignment="1">
      <alignment horizontal="right"/>
      <protection/>
    </xf>
    <xf numFmtId="3" fontId="29" fillId="0" borderId="15" xfId="21" applyNumberFormat="1" applyFont="1" applyBorder="1" applyAlignment="1">
      <alignment horizontal="right"/>
      <protection/>
    </xf>
    <xf numFmtId="3" fontId="29" fillId="2" borderId="7" xfId="21" applyNumberFormat="1" applyFont="1" applyFill="1" applyBorder="1" applyAlignment="1">
      <alignment horizontal="right"/>
      <protection/>
    </xf>
    <xf numFmtId="0" fontId="11" fillId="0" borderId="5" xfId="0" applyFont="1" applyFill="1" applyBorder="1" applyAlignment="1">
      <alignment horizontal="center" vertical="center"/>
    </xf>
    <xf numFmtId="0" fontId="0" fillId="0" borderId="10" xfId="0" applyFont="1" applyBorder="1" applyAlignment="1">
      <alignment horizontal="center"/>
    </xf>
    <xf numFmtId="164" fontId="27" fillId="0" borderId="7" xfId="0" applyNumberFormat="1" applyFont="1" applyBorder="1" applyAlignment="1">
      <alignment horizontal="center" vertical="center"/>
    </xf>
    <xf numFmtId="0" fontId="19" fillId="0" borderId="9" xfId="0" applyFont="1" applyBorder="1" applyAlignment="1">
      <alignment vertical="center"/>
    </xf>
    <xf numFmtId="0" fontId="19" fillId="0" borderId="10" xfId="0" applyFont="1" applyBorder="1" applyAlignment="1">
      <alignment vertical="center"/>
    </xf>
    <xf numFmtId="164" fontId="19" fillId="0" borderId="0" xfId="0" applyNumberFormat="1" applyFont="1" applyBorder="1" applyAlignment="1">
      <alignment horizontal="left" vertical="center"/>
    </xf>
    <xf numFmtId="0" fontId="40" fillId="0" borderId="8" xfId="0" applyFont="1" applyFill="1" applyBorder="1" applyAlignment="1">
      <alignment horizontal="center" vertical="center"/>
    </xf>
    <xf numFmtId="0" fontId="7" fillId="0" borderId="9" xfId="0" applyFont="1" applyBorder="1" applyAlignment="1">
      <alignment horizontal="center" vertical="center"/>
    </xf>
    <xf numFmtId="176" fontId="90" fillId="2" borderId="0" xfId="0" applyNumberFormat="1" applyFont="1" applyFill="1" applyBorder="1" applyAlignment="1">
      <alignment horizontal="center" vertical="center"/>
    </xf>
    <xf numFmtId="176" fontId="95" fillId="0" borderId="14" xfId="0" applyNumberFormat="1" applyFont="1" applyBorder="1" applyAlignment="1">
      <alignment horizontal="center" vertical="center"/>
    </xf>
    <xf numFmtId="176" fontId="90" fillId="0" borderId="0" xfId="0" applyNumberFormat="1" applyFont="1" applyFill="1" applyBorder="1" applyAlignment="1">
      <alignment horizontal="center" vertical="center"/>
    </xf>
    <xf numFmtId="176" fontId="90" fillId="0" borderId="0" xfId="0" applyNumberFormat="1" applyFont="1" applyBorder="1" applyAlignment="1">
      <alignment horizontal="center" vertical="center"/>
    </xf>
    <xf numFmtId="176" fontId="95" fillId="2" borderId="0" xfId="0" applyNumberFormat="1" applyFont="1" applyFill="1" applyBorder="1" applyAlignment="1">
      <alignment horizontal="center" vertical="center"/>
    </xf>
    <xf numFmtId="178" fontId="29" fillId="0" borderId="13" xfId="0" applyNumberFormat="1" applyFont="1" applyFill="1" applyBorder="1" applyAlignment="1">
      <alignment vertical="center"/>
    </xf>
    <xf numFmtId="0" fontId="25" fillId="0" borderId="5" xfId="0" applyFont="1" applyBorder="1" applyAlignment="1">
      <alignment horizontal="left" vertical="center"/>
    </xf>
    <xf numFmtId="164" fontId="11" fillId="0" borderId="10" xfId="0" applyNumberFormat="1" applyFont="1" applyBorder="1" applyAlignment="1" quotePrefix="1">
      <alignment horizontal="center" vertical="center"/>
    </xf>
    <xf numFmtId="0" fontId="40" fillId="0" borderId="0" xfId="0" applyFont="1" applyBorder="1" applyAlignment="1">
      <alignment/>
    </xf>
    <xf numFmtId="176"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xf>
    <xf numFmtId="0" fontId="25" fillId="0" borderId="2" xfId="0" applyFont="1" applyFill="1" applyBorder="1" applyAlignment="1">
      <alignment horizontal="center" vertical="center"/>
    </xf>
    <xf numFmtId="164" fontId="11" fillId="0" borderId="6" xfId="0" applyNumberFormat="1" applyFont="1" applyBorder="1" applyAlignment="1">
      <alignment horizontal="center"/>
    </xf>
    <xf numFmtId="0" fontId="7" fillId="0" borderId="0" xfId="0" applyFont="1" applyBorder="1" applyAlignment="1">
      <alignment horizontal="left" vertical="center"/>
    </xf>
    <xf numFmtId="0" fontId="5" fillId="0" borderId="0" xfId="0" applyFont="1" applyBorder="1" applyAlignment="1">
      <alignment horizontal="center" vertical="center"/>
    </xf>
    <xf numFmtId="166" fontId="24" fillId="0" borderId="7" xfId="0" applyNumberFormat="1" applyFont="1" applyFill="1" applyBorder="1" applyAlignment="1" quotePrefix="1">
      <alignment horizontal="right" vertical="center"/>
    </xf>
    <xf numFmtId="169" fontId="11" fillId="2" borderId="7" xfId="0" applyNumberFormat="1" applyFont="1" applyFill="1" applyBorder="1" applyAlignment="1">
      <alignment horizontal="right" vertical="center"/>
    </xf>
    <xf numFmtId="169" fontId="11" fillId="0" borderId="7" xfId="0" applyNumberFormat="1" applyFont="1" applyFill="1" applyBorder="1" applyAlignment="1">
      <alignment horizontal="right" vertical="center"/>
    </xf>
    <xf numFmtId="169" fontId="29" fillId="0" borderId="7" xfId="0" applyNumberFormat="1" applyFont="1" applyFill="1" applyBorder="1" applyAlignment="1">
      <alignment horizontal="right" vertical="center"/>
    </xf>
    <xf numFmtId="169" fontId="29" fillId="0" borderId="15"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0" fontId="25" fillId="0" borderId="2" xfId="0" applyFont="1" applyFill="1" applyBorder="1" applyAlignment="1">
      <alignment horizontal="centerContinuous" vertical="center"/>
    </xf>
    <xf numFmtId="0" fontId="25" fillId="0" borderId="5"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Continuous" vertical="center"/>
    </xf>
    <xf numFmtId="0" fontId="25" fillId="0" borderId="6" xfId="0" applyFont="1" applyFill="1" applyBorder="1" applyAlignment="1">
      <alignment horizontal="center" vertical="center"/>
    </xf>
    <xf numFmtId="0" fontId="25" fillId="0" borderId="6" xfId="0" applyFont="1" applyFill="1" applyBorder="1" applyAlignment="1">
      <alignment horizontal="centerContinuous" vertical="center"/>
    </xf>
    <xf numFmtId="0" fontId="25" fillId="0" borderId="8" xfId="0" applyFont="1" applyFill="1" applyBorder="1" applyAlignment="1">
      <alignment horizontal="center" vertical="center"/>
    </xf>
    <xf numFmtId="0" fontId="25" fillId="0" borderId="8" xfId="0" applyFont="1" applyFill="1" applyBorder="1" applyAlignment="1">
      <alignment horizontal="centerContinuous" vertical="center"/>
    </xf>
    <xf numFmtId="0" fontId="25" fillId="0" borderId="9" xfId="0" applyFont="1" applyFill="1" applyBorder="1" applyAlignment="1">
      <alignment horizontal="center" vertical="center"/>
    </xf>
    <xf numFmtId="0" fontId="29" fillId="0" borderId="9" xfId="0" applyFont="1" applyFill="1" applyBorder="1" applyAlignment="1">
      <alignment horizontal="right"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center" vertical="center"/>
    </xf>
    <xf numFmtId="0" fontId="29" fillId="0" borderId="11" xfId="0" applyFont="1" applyFill="1" applyBorder="1" applyAlignment="1">
      <alignment horizontal="right" vertical="center"/>
    </xf>
    <xf numFmtId="0" fontId="0" fillId="0" borderId="6" xfId="0" applyFont="1" applyFill="1" applyBorder="1" applyAlignment="1">
      <alignment horizontal="centerContinuous" vertical="center"/>
    </xf>
    <xf numFmtId="0" fontId="28" fillId="0" borderId="7" xfId="0" applyFont="1" applyFill="1" applyBorder="1" applyAlignment="1">
      <alignment horizontal="center" vertical="center"/>
    </xf>
    <xf numFmtId="164" fontId="29" fillId="0" borderId="9" xfId="0" applyNumberFormat="1" applyFont="1" applyFill="1" applyBorder="1" applyAlignment="1">
      <alignment horizontal="center" vertical="center"/>
    </xf>
    <xf numFmtId="164" fontId="29" fillId="0" borderId="10" xfId="0" applyNumberFormat="1" applyFont="1" applyFill="1" applyBorder="1" applyAlignment="1" quotePrefix="1">
      <alignment horizontal="center" vertical="center"/>
    </xf>
    <xf numFmtId="165" fontId="11" fillId="2" borderId="4" xfId="0" applyNumberFormat="1" applyFont="1" applyFill="1" applyBorder="1" applyAlignment="1">
      <alignment vertical="center"/>
    </xf>
    <xf numFmtId="165" fontId="11" fillId="0" borderId="7" xfId="0" applyNumberFormat="1" applyFont="1" applyFill="1" applyBorder="1" applyAlignment="1">
      <alignment vertical="center"/>
    </xf>
    <xf numFmtId="165" fontId="11" fillId="2" borderId="7" xfId="0" applyNumberFormat="1" applyFont="1" applyFill="1" applyBorder="1" applyAlignment="1">
      <alignment vertical="center"/>
    </xf>
    <xf numFmtId="165" fontId="29" fillId="0" borderId="7" xfId="0" applyNumberFormat="1" applyFont="1" applyFill="1" applyBorder="1" applyAlignment="1">
      <alignment vertical="center"/>
    </xf>
    <xf numFmtId="165" fontId="29" fillId="0" borderId="15" xfId="0" applyNumberFormat="1" applyFont="1" applyFill="1" applyBorder="1" applyAlignment="1">
      <alignment vertical="center"/>
    </xf>
    <xf numFmtId="165" fontId="29" fillId="2" borderId="7" xfId="0" applyNumberFormat="1" applyFont="1" applyFill="1" applyBorder="1" applyAlignment="1">
      <alignment vertical="center"/>
    </xf>
    <xf numFmtId="165" fontId="29" fillId="2" borderId="6" xfId="0" applyNumberFormat="1" applyFont="1" applyFill="1" applyBorder="1" applyAlignment="1">
      <alignment vertical="center"/>
    </xf>
    <xf numFmtId="166" fontId="11" fillId="2" borderId="7" xfId="0" applyNumberFormat="1" applyFont="1" applyFill="1" applyBorder="1" applyAlignment="1" quotePrefix="1">
      <alignment horizontal="center" vertical="center"/>
    </xf>
    <xf numFmtId="176" fontId="90" fillId="0" borderId="0" xfId="0" applyNumberFormat="1" applyFont="1" applyAlignment="1">
      <alignment vertical="center"/>
    </xf>
    <xf numFmtId="0" fontId="90" fillId="0" borderId="0" xfId="0" applyFont="1" applyAlignment="1">
      <alignment/>
    </xf>
    <xf numFmtId="171" fontId="11" fillId="2" borderId="2" xfId="22" applyNumberFormat="1" applyFont="1" applyFill="1" applyBorder="1" applyAlignment="1" applyProtection="1" quotePrefix="1">
      <alignment horizontal="center" vertical="center"/>
      <protection locked="0"/>
    </xf>
    <xf numFmtId="171" fontId="11" fillId="2" borderId="4" xfId="22" applyNumberFormat="1" applyFont="1" applyFill="1" applyBorder="1" applyAlignment="1" applyProtection="1" quotePrefix="1">
      <alignment horizontal="center" vertical="center"/>
      <protection locked="0"/>
    </xf>
    <xf numFmtId="171" fontId="11" fillId="0" borderId="6" xfId="22" applyNumberFormat="1" applyFont="1" applyFill="1" applyBorder="1" applyAlignment="1" applyProtection="1" quotePrefix="1">
      <alignment horizontal="center" vertical="center"/>
      <protection locked="0"/>
    </xf>
    <xf numFmtId="171" fontId="11" fillId="0" borderId="7" xfId="22" applyNumberFormat="1" applyFont="1" applyFill="1" applyBorder="1" applyAlignment="1" applyProtection="1" quotePrefix="1">
      <alignment horizontal="center" vertical="center"/>
      <protection locked="0"/>
    </xf>
    <xf numFmtId="171" fontId="11" fillId="2" borderId="6" xfId="22" applyNumberFormat="1" applyFont="1" applyFill="1" applyBorder="1" applyAlignment="1" applyProtection="1" quotePrefix="1">
      <alignment horizontal="center" vertical="center"/>
      <protection locked="0"/>
    </xf>
    <xf numFmtId="171" fontId="11" fillId="2" borderId="7" xfId="22" applyNumberFormat="1" applyFont="1" applyFill="1" applyBorder="1" applyAlignment="1" applyProtection="1" quotePrefix="1">
      <alignment horizontal="center" vertical="center"/>
      <protection locked="0"/>
    </xf>
    <xf numFmtId="171" fontId="11" fillId="2" borderId="9" xfId="22" applyNumberFormat="1" applyFont="1" applyFill="1" applyBorder="1" applyAlignment="1" applyProtection="1" quotePrefix="1">
      <alignment horizontal="center" vertical="center"/>
      <protection locked="0"/>
    </xf>
    <xf numFmtId="171" fontId="11" fillId="2" borderId="10" xfId="22" applyNumberFormat="1" applyFont="1" applyFill="1" applyBorder="1" applyAlignment="1" applyProtection="1" quotePrefix="1">
      <alignment horizontal="center" vertical="center"/>
      <protection locked="0"/>
    </xf>
    <xf numFmtId="171" fontId="0" fillId="0" borderId="0" xfId="22" applyNumberFormat="1" applyFill="1" applyAlignment="1">
      <alignment/>
    </xf>
    <xf numFmtId="0" fontId="100" fillId="0" borderId="0" xfId="0" applyFont="1" applyAlignment="1">
      <alignment vertical="center"/>
    </xf>
    <xf numFmtId="0" fontId="2" fillId="0" borderId="0" xfId="0" applyFont="1" applyFill="1" applyAlignment="1">
      <alignment/>
    </xf>
    <xf numFmtId="0" fontId="0" fillId="0" borderId="0" xfId="0" applyFont="1" applyAlignment="1">
      <alignment horizontal="left"/>
    </xf>
    <xf numFmtId="0" fontId="22" fillId="0" borderId="0" xfId="0" applyFont="1" applyFill="1" applyAlignment="1">
      <alignment horizontal="center" vertical="center"/>
    </xf>
    <xf numFmtId="0" fontId="24" fillId="0" borderId="0" xfId="0" applyFont="1" applyFill="1" applyAlignment="1">
      <alignment horizontal="center" vertical="center"/>
    </xf>
    <xf numFmtId="0" fontId="99" fillId="0" borderId="0" xfId="0" applyFont="1" applyFill="1" applyBorder="1" applyAlignment="1">
      <alignment horizontal="left" vertical="center"/>
    </xf>
    <xf numFmtId="0" fontId="50" fillId="0" borderId="0" xfId="0" applyFont="1" applyFill="1" applyAlignment="1">
      <alignment vertical="center"/>
    </xf>
    <xf numFmtId="3" fontId="32" fillId="0" borderId="0" xfId="0" applyNumberFormat="1" applyFont="1" applyFill="1" applyBorder="1" applyAlignment="1">
      <alignment horizontal="left" vertical="center"/>
    </xf>
    <xf numFmtId="0" fontId="20" fillId="0" borderId="0" xfId="0" applyFont="1" applyFill="1" applyBorder="1" applyAlignment="1">
      <alignment/>
    </xf>
    <xf numFmtId="0" fontId="11" fillId="0" borderId="0" xfId="0" applyFont="1" applyFill="1" applyAlignment="1">
      <alignment horizontal="left" vertical="center"/>
    </xf>
    <xf numFmtId="165" fontId="17" fillId="0" borderId="0" xfId="0" applyNumberFormat="1" applyFont="1" applyFill="1" applyBorder="1" applyAlignment="1">
      <alignment horizontal="left" vertical="center"/>
    </xf>
    <xf numFmtId="0" fontId="31" fillId="0" borderId="0" xfId="0" applyFont="1" applyFill="1" applyAlignment="1">
      <alignment horizontal="center"/>
    </xf>
    <xf numFmtId="0" fontId="25" fillId="0" borderId="0" xfId="0" applyFont="1" applyFill="1" applyAlignment="1">
      <alignment horizontal="center"/>
    </xf>
    <xf numFmtId="0" fontId="50" fillId="0" borderId="0" xfId="0" applyFont="1" applyAlignment="1">
      <alignment horizontal="justify" vertical="distributed" wrapText="1"/>
    </xf>
    <xf numFmtId="49" fontId="0" fillId="0" borderId="0" xfId="0" applyNumberFormat="1" applyFont="1" applyFill="1" applyAlignment="1">
      <alignment vertical="center"/>
    </xf>
    <xf numFmtId="171" fontId="50"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vertical="center" wrapText="1"/>
    </xf>
    <xf numFmtId="174" fontId="0" fillId="0" borderId="0" xfId="0" applyNumberFormat="1" applyFont="1" applyFill="1" applyBorder="1" applyAlignment="1">
      <alignment/>
    </xf>
    <xf numFmtId="0" fontId="20" fillId="0" borderId="1" xfId="0" applyFont="1" applyFill="1" applyBorder="1" applyAlignment="1">
      <alignment horizontal="center" vertical="center"/>
    </xf>
    <xf numFmtId="0" fontId="20" fillId="0" borderId="1" xfId="0" applyFont="1" applyFill="1" applyBorder="1" applyAlignment="1">
      <alignment/>
    </xf>
    <xf numFmtId="174" fontId="0" fillId="0" borderId="1" xfId="0" applyNumberFormat="1" applyFont="1" applyFill="1" applyBorder="1" applyAlignment="1">
      <alignment/>
    </xf>
    <xf numFmtId="0" fontId="0" fillId="0" borderId="1" xfId="0" applyFont="1" applyFill="1" applyBorder="1" applyAlignment="1">
      <alignment/>
    </xf>
    <xf numFmtId="0" fontId="0" fillId="0" borderId="5" xfId="0" applyFont="1" applyFill="1" applyBorder="1" applyAlignment="1">
      <alignment horizontal="center" vertical="center"/>
    </xf>
    <xf numFmtId="0" fontId="25" fillId="0" borderId="8" xfId="0" applyFont="1" applyFill="1" applyBorder="1" applyAlignment="1">
      <alignment horizontal="left" vertical="center"/>
    </xf>
    <xf numFmtId="164" fontId="0" fillId="0" borderId="11" xfId="0" applyNumberFormat="1" applyFont="1" applyFill="1" applyBorder="1" applyAlignment="1">
      <alignment horizontal="center" vertical="center"/>
    </xf>
    <xf numFmtId="184" fontId="11" fillId="0" borderId="7" xfId="0" applyNumberFormat="1" applyFont="1" applyFill="1" applyBorder="1" applyAlignment="1">
      <alignment/>
    </xf>
    <xf numFmtId="184" fontId="29" fillId="0" borderId="7" xfId="0" applyNumberFormat="1" applyFont="1" applyFill="1" applyBorder="1" applyAlignment="1">
      <alignment/>
    </xf>
    <xf numFmtId="184" fontId="29" fillId="0" borderId="15" xfId="0" applyNumberFormat="1" applyFont="1" applyFill="1" applyBorder="1" applyAlignment="1">
      <alignment/>
    </xf>
    <xf numFmtId="184" fontId="29" fillId="0" borderId="12" xfId="0" applyNumberFormat="1" applyFont="1" applyFill="1" applyBorder="1" applyAlignment="1">
      <alignment/>
    </xf>
    <xf numFmtId="178" fontId="11" fillId="0" borderId="3" xfId="0" applyNumberFormat="1" applyFont="1" applyFill="1" applyBorder="1" applyAlignment="1">
      <alignment horizontal="right"/>
    </xf>
    <xf numFmtId="178" fontId="11" fillId="0" borderId="3" xfId="0" applyNumberFormat="1" applyFont="1" applyFill="1" applyBorder="1" applyAlignment="1">
      <alignment/>
    </xf>
    <xf numFmtId="174" fontId="11" fillId="0" borderId="3" xfId="0" applyNumberFormat="1" applyFont="1" applyFill="1" applyBorder="1" applyAlignment="1">
      <alignment/>
    </xf>
    <xf numFmtId="0" fontId="0" fillId="0" borderId="2" xfId="0" applyFont="1" applyFill="1" applyBorder="1" applyAlignment="1">
      <alignment horizontal="center" vertical="center"/>
    </xf>
    <xf numFmtId="0" fontId="0" fillId="0" borderId="0" xfId="0" applyFill="1" applyAlignment="1">
      <alignment horizontal="center" vertical="center"/>
    </xf>
    <xf numFmtId="0" fontId="11" fillId="0" borderId="11" xfId="0" applyFont="1" applyFill="1" applyBorder="1" applyAlignment="1">
      <alignment horizontal="center" vertical="center"/>
    </xf>
    <xf numFmtId="181" fontId="11" fillId="0" borderId="0" xfId="0" applyNumberFormat="1" applyFont="1" applyFill="1" applyBorder="1" applyAlignment="1">
      <alignment vertical="center"/>
    </xf>
    <xf numFmtId="181" fontId="29" fillId="0" borderId="0" xfId="0" applyNumberFormat="1" applyFont="1" applyFill="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0" fillId="0" borderId="0" xfId="0" applyFont="1" applyFill="1" applyAlignment="1">
      <alignment horizontal="center"/>
    </xf>
    <xf numFmtId="168" fontId="11" fillId="0" borderId="3" xfId="0" applyNumberFormat="1" applyFont="1" applyFill="1" applyBorder="1" applyAlignment="1">
      <alignment/>
    </xf>
    <xf numFmtId="0" fontId="0" fillId="2" borderId="0" xfId="0" applyFont="1" applyFill="1" applyAlignment="1">
      <alignment vertical="center"/>
    </xf>
    <xf numFmtId="0" fontId="31" fillId="4" borderId="0" xfId="0" applyFont="1" applyFill="1" applyAlignment="1">
      <alignment vertical="center"/>
    </xf>
    <xf numFmtId="0" fontId="0" fillId="0" borderId="5" xfId="0" applyFont="1" applyFill="1" applyBorder="1" applyAlignment="1">
      <alignmen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164" fontId="19" fillId="0" borderId="9" xfId="0" applyNumberFormat="1" applyFont="1" applyFill="1" applyBorder="1" applyAlignment="1">
      <alignment horizontal="center" vertical="center"/>
    </xf>
    <xf numFmtId="164" fontId="19" fillId="0" borderId="10" xfId="0" applyNumberFormat="1" applyFont="1" applyFill="1" applyBorder="1" applyAlignment="1">
      <alignment horizontal="center" vertical="center"/>
    </xf>
    <xf numFmtId="0" fontId="99" fillId="2"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vertical="center"/>
    </xf>
    <xf numFmtId="49" fontId="11" fillId="0" borderId="9"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185" fontId="7" fillId="0" borderId="0" xfId="0" applyNumberFormat="1" applyFont="1" applyFill="1" applyBorder="1" applyAlignment="1">
      <alignment horizontal="right" vertical="center"/>
    </xf>
    <xf numFmtId="2" fontId="0" fillId="0" borderId="0" xfId="0" applyNumberFormat="1" applyFont="1" applyFill="1" applyBorder="1" applyAlignment="1">
      <alignment/>
    </xf>
    <xf numFmtId="0" fontId="43" fillId="0" borderId="2" xfId="0" applyFont="1" applyFill="1" applyBorder="1" applyAlignment="1">
      <alignment vertical="center"/>
    </xf>
    <xf numFmtId="164" fontId="43" fillId="0" borderId="9" xfId="0" applyNumberFormat="1" applyFont="1" applyFill="1" applyBorder="1" applyAlignment="1">
      <alignment horizontal="center" vertical="center"/>
    </xf>
    <xf numFmtId="0" fontId="0" fillId="0" borderId="0" xfId="0" applyFont="1" applyFill="1" applyAlignment="1">
      <alignment vertical="top"/>
    </xf>
    <xf numFmtId="0" fontId="31" fillId="4" borderId="0" xfId="0" applyFont="1" applyFill="1" applyAlignment="1">
      <alignment/>
    </xf>
    <xf numFmtId="9" fontId="0" fillId="0" borderId="0" xfId="22" applyFill="1" applyAlignment="1">
      <alignment/>
    </xf>
    <xf numFmtId="188" fontId="0" fillId="0" borderId="0" xfId="0" applyNumberFormat="1" applyFont="1" applyFill="1" applyBorder="1" applyAlignment="1">
      <alignment/>
    </xf>
    <xf numFmtId="0" fontId="11" fillId="0" borderId="5" xfId="0" applyFont="1" applyFill="1" applyBorder="1" applyAlignment="1">
      <alignment vertical="center"/>
    </xf>
    <xf numFmtId="164" fontId="7" fillId="0" borderId="9" xfId="0" applyNumberFormat="1" applyFont="1" applyFill="1" applyBorder="1" applyAlignment="1">
      <alignment horizontal="center" vertical="center"/>
    </xf>
    <xf numFmtId="171" fontId="11" fillId="2" borderId="6" xfId="22" applyNumberFormat="1" applyFont="1" applyFill="1" applyBorder="1" applyAlignment="1">
      <alignment horizontal="right"/>
    </xf>
    <xf numFmtId="171" fontId="11" fillId="0" borderId="6" xfId="22" applyNumberFormat="1" applyFont="1" applyBorder="1" applyAlignment="1">
      <alignment horizontal="right"/>
    </xf>
    <xf numFmtId="171" fontId="11" fillId="0" borderId="7" xfId="22" applyNumberFormat="1" applyFont="1" applyBorder="1" applyAlignment="1">
      <alignment horizontal="right"/>
    </xf>
    <xf numFmtId="171" fontId="29" fillId="0" borderId="6" xfId="22" applyNumberFormat="1" applyFont="1" applyBorder="1" applyAlignment="1">
      <alignment horizontal="right"/>
    </xf>
    <xf numFmtId="171" fontId="29" fillId="0" borderId="7" xfId="22" applyNumberFormat="1" applyFont="1" applyBorder="1" applyAlignment="1">
      <alignment horizontal="right"/>
    </xf>
    <xf numFmtId="171" fontId="29" fillId="0" borderId="13" xfId="22" applyNumberFormat="1" applyFont="1" applyBorder="1" applyAlignment="1">
      <alignment horizontal="right"/>
    </xf>
    <xf numFmtId="171" fontId="29" fillId="0" borderId="15" xfId="22" applyNumberFormat="1" applyFont="1" applyBorder="1" applyAlignment="1">
      <alignment horizontal="right"/>
    </xf>
    <xf numFmtId="171" fontId="29" fillId="2" borderId="6" xfId="22" applyNumberFormat="1" applyFont="1" applyFill="1" applyBorder="1" applyAlignment="1">
      <alignment horizontal="right"/>
    </xf>
    <xf numFmtId="171" fontId="29" fillId="2" borderId="7" xfId="22" applyNumberFormat="1" applyFont="1" applyFill="1" applyBorder="1" applyAlignment="1">
      <alignment horizontal="right"/>
    </xf>
    <xf numFmtId="3" fontId="11" fillId="2" borderId="2" xfId="21" applyNumberFormat="1" applyFont="1" applyFill="1" applyBorder="1" applyAlignment="1">
      <alignment horizontal="right"/>
      <protection/>
    </xf>
    <xf numFmtId="3" fontId="11" fillId="0" borderId="6" xfId="21" applyNumberFormat="1" applyFont="1" applyBorder="1" applyAlignment="1">
      <alignment horizontal="right"/>
      <protection/>
    </xf>
    <xf numFmtId="3" fontId="11" fillId="2" borderId="6" xfId="21" applyNumberFormat="1" applyFont="1" applyFill="1" applyBorder="1" applyAlignment="1">
      <alignment horizontal="right"/>
      <protection/>
    </xf>
    <xf numFmtId="3" fontId="29" fillId="0" borderId="6" xfId="21" applyNumberFormat="1" applyFont="1" applyBorder="1" applyAlignment="1">
      <alignment horizontal="right"/>
      <protection/>
    </xf>
    <xf numFmtId="3" fontId="29" fillId="0" borderId="13" xfId="21" applyNumberFormat="1" applyFont="1" applyBorder="1" applyAlignment="1">
      <alignment horizontal="right"/>
      <protection/>
    </xf>
    <xf numFmtId="3" fontId="29" fillId="2" borderId="6" xfId="21" applyNumberFormat="1" applyFont="1" applyFill="1" applyBorder="1" applyAlignment="1">
      <alignment horizontal="right"/>
      <protection/>
    </xf>
    <xf numFmtId="184" fontId="11" fillId="2" borderId="5" xfId="0" applyNumberFormat="1" applyFont="1" applyFill="1" applyBorder="1" applyAlignment="1">
      <alignment vertical="center"/>
    </xf>
    <xf numFmtId="184" fontId="11" fillId="0" borderId="8" xfId="0" applyNumberFormat="1" applyFont="1" applyBorder="1" applyAlignment="1">
      <alignment vertical="center"/>
    </xf>
    <xf numFmtId="184" fontId="11" fillId="2" borderId="8" xfId="0" applyNumberFormat="1" applyFont="1" applyFill="1" applyBorder="1" applyAlignment="1">
      <alignment vertical="center"/>
    </xf>
    <xf numFmtId="184" fontId="29" fillId="0" borderId="8" xfId="0" applyNumberFormat="1" applyFont="1" applyBorder="1" applyAlignment="1">
      <alignment vertical="center"/>
    </xf>
    <xf numFmtId="184" fontId="29" fillId="0" borderId="5" xfId="0" applyNumberFormat="1" applyFont="1" applyBorder="1" applyAlignment="1">
      <alignment vertical="center"/>
    </xf>
    <xf numFmtId="184" fontId="29" fillId="2" borderId="11" xfId="0" applyNumberFormat="1" applyFont="1" applyFill="1" applyBorder="1" applyAlignment="1">
      <alignment vertical="center"/>
    </xf>
    <xf numFmtId="184" fontId="29" fillId="0" borderId="12" xfId="0" applyNumberFormat="1" applyFont="1" applyBorder="1" applyAlignment="1">
      <alignment vertical="center"/>
    </xf>
    <xf numFmtId="193" fontId="11" fillId="0" borderId="0" xfId="0" applyNumberFormat="1" applyFont="1" applyFill="1" applyBorder="1" applyAlignment="1">
      <alignment horizontal="center" vertical="center"/>
    </xf>
    <xf numFmtId="9" fontId="90" fillId="0" borderId="0" xfId="22" applyFont="1" applyFill="1" applyBorder="1" applyAlignment="1">
      <alignment vertical="center"/>
    </xf>
    <xf numFmtId="192" fontId="11" fillId="2" borderId="8" xfId="0" applyNumberFormat="1" applyFont="1" applyFill="1" applyBorder="1" applyAlignment="1">
      <alignment vertical="center"/>
    </xf>
    <xf numFmtId="192" fontId="11" fillId="0" borderId="8" xfId="0" applyNumberFormat="1" applyFont="1" applyBorder="1" applyAlignment="1">
      <alignment vertical="center"/>
    </xf>
    <xf numFmtId="192" fontId="29" fillId="0" borderId="12" xfId="0" applyNumberFormat="1" applyFont="1" applyBorder="1" applyAlignment="1">
      <alignment vertical="center"/>
    </xf>
    <xf numFmtId="192" fontId="11" fillId="2" borderId="5" xfId="0" applyNumberFormat="1" applyFont="1" applyFill="1" applyBorder="1" applyAlignment="1">
      <alignment vertical="center"/>
    </xf>
    <xf numFmtId="193" fontId="11" fillId="0" borderId="7" xfId="0" applyNumberFormat="1" applyFont="1" applyFill="1" applyBorder="1" applyAlignment="1">
      <alignment horizontal="centerContinuous" vertical="center"/>
    </xf>
    <xf numFmtId="193" fontId="11" fillId="2" borderId="7" xfId="0" applyNumberFormat="1" applyFont="1" applyFill="1" applyBorder="1" applyAlignment="1">
      <alignment horizontal="centerContinuous" vertical="center"/>
    </xf>
    <xf numFmtId="193" fontId="11" fillId="0" borderId="12" xfId="0" applyNumberFormat="1" applyFont="1" applyFill="1" applyBorder="1" applyAlignment="1">
      <alignment horizontal="centerContinuous" vertical="center"/>
    </xf>
    <xf numFmtId="3" fontId="29" fillId="0" borderId="15" xfId="0" applyNumberFormat="1" applyFont="1" applyBorder="1" applyAlignment="1">
      <alignment horizontal="center" vertical="center"/>
    </xf>
    <xf numFmtId="0" fontId="1" fillId="0" borderId="0" xfId="0" applyFont="1" applyFill="1" applyAlignment="1">
      <alignment/>
    </xf>
    <xf numFmtId="176" fontId="11" fillId="2" borderId="2" xfId="0" applyNumberFormat="1" applyFont="1" applyFill="1" applyBorder="1" applyAlignment="1">
      <alignment vertical="center"/>
    </xf>
    <xf numFmtId="0" fontId="0" fillId="2" borderId="1"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177" fontId="90" fillId="0" borderId="0" xfId="0" applyNumberFormat="1" applyFont="1" applyFill="1" applyBorder="1" applyAlignment="1">
      <alignment horizontal="left" wrapText="1"/>
    </xf>
    <xf numFmtId="0" fontId="0" fillId="0" borderId="0" xfId="0" applyBorder="1" applyAlignment="1">
      <alignment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83" fillId="0" borderId="0" xfId="0" applyFont="1" applyFill="1" applyBorder="1" applyAlignment="1">
      <alignment horizontal="left" vertical="center"/>
    </xf>
    <xf numFmtId="177" fontId="90" fillId="0" borderId="0" xfId="0" applyNumberFormat="1" applyFont="1" applyFill="1" applyBorder="1" applyAlignment="1">
      <alignment horizontal="left"/>
    </xf>
    <xf numFmtId="0" fontId="83" fillId="0" borderId="0" xfId="0" applyFont="1" applyBorder="1" applyAlignment="1">
      <alignment horizontal="left"/>
    </xf>
    <xf numFmtId="188" fontId="11" fillId="7" borderId="8" xfId="0" applyNumberFormat="1" applyFont="1" applyFill="1" applyBorder="1" applyAlignment="1">
      <alignment horizontal="right" vertical="center"/>
    </xf>
    <xf numFmtId="0" fontId="19" fillId="0" borderId="0" xfId="0" applyFont="1" applyFill="1" applyAlignment="1">
      <alignment/>
    </xf>
    <xf numFmtId="0" fontId="83" fillId="0" borderId="0" xfId="0" applyFont="1" applyAlignment="1">
      <alignment/>
    </xf>
    <xf numFmtId="184" fontId="29" fillId="0" borderId="13" xfId="0" applyNumberFormat="1" applyFont="1" applyBorder="1" applyAlignment="1">
      <alignment horizontal="right" vertical="center"/>
    </xf>
    <xf numFmtId="166" fontId="11" fillId="2" borderId="5" xfId="0" applyNumberFormat="1" applyFont="1" applyFill="1" applyBorder="1" applyAlignment="1">
      <alignment vertical="center"/>
    </xf>
    <xf numFmtId="166" fontId="11" fillId="0" borderId="8" xfId="0" applyNumberFormat="1" applyFont="1" applyFill="1" applyBorder="1" applyAlignment="1">
      <alignment vertical="center"/>
    </xf>
    <xf numFmtId="166" fontId="11" fillId="2" borderId="8" xfId="0" applyNumberFormat="1" applyFont="1" applyFill="1" applyBorder="1" applyAlignment="1">
      <alignment vertical="center"/>
    </xf>
    <xf numFmtId="166" fontId="29" fillId="0" borderId="8" xfId="0" applyNumberFormat="1" applyFont="1" applyFill="1" applyBorder="1" applyAlignment="1">
      <alignment vertical="center"/>
    </xf>
    <xf numFmtId="166" fontId="29" fillId="0" borderId="12" xfId="0" applyNumberFormat="1" applyFont="1" applyFill="1" applyBorder="1" applyAlignment="1">
      <alignment horizontal="right" vertical="center"/>
    </xf>
    <xf numFmtId="166" fontId="29" fillId="2" borderId="8" xfId="0" applyNumberFormat="1" applyFont="1" applyFill="1" applyBorder="1" applyAlignment="1">
      <alignment vertical="center"/>
    </xf>
    <xf numFmtId="166" fontId="29" fillId="0" borderId="12" xfId="0" applyNumberFormat="1" applyFont="1" applyFill="1" applyBorder="1" applyAlignment="1">
      <alignment vertical="center"/>
    </xf>
    <xf numFmtId="0" fontId="103" fillId="0" borderId="0" xfId="0" applyFont="1" applyAlignment="1">
      <alignment/>
    </xf>
    <xf numFmtId="0" fontId="103" fillId="0" borderId="0" xfId="0" applyFont="1" applyFill="1" applyBorder="1" applyAlignment="1">
      <alignment vertical="center"/>
    </xf>
    <xf numFmtId="173" fontId="103" fillId="0" borderId="0" xfId="0" applyNumberFormat="1" applyFont="1" applyFill="1" applyBorder="1" applyAlignment="1">
      <alignment/>
    </xf>
    <xf numFmtId="0" fontId="104" fillId="0" borderId="0" xfId="0" applyFont="1" applyAlignment="1">
      <alignment vertical="center"/>
    </xf>
    <xf numFmtId="0" fontId="104" fillId="0" borderId="0" xfId="0" applyFont="1" applyFill="1" applyBorder="1" applyAlignment="1">
      <alignment vertical="center"/>
    </xf>
    <xf numFmtId="0" fontId="103" fillId="0" borderId="0" xfId="0" applyFont="1" applyBorder="1" applyAlignment="1">
      <alignment horizontal="center" vertical="center"/>
    </xf>
    <xf numFmtId="0" fontId="103" fillId="0" borderId="0" xfId="0" applyFont="1" applyFill="1" applyBorder="1" applyAlignment="1">
      <alignment horizontal="center" vertical="center"/>
    </xf>
    <xf numFmtId="0" fontId="104" fillId="0" borderId="0" xfId="0" applyFont="1" applyBorder="1" applyAlignment="1">
      <alignment vertical="center"/>
    </xf>
    <xf numFmtId="168" fontId="104" fillId="0" borderId="0" xfId="0" applyNumberFormat="1" applyFont="1" applyAlignment="1">
      <alignment/>
    </xf>
    <xf numFmtId="3" fontId="104" fillId="0" borderId="0" xfId="0" applyNumberFormat="1" applyFont="1" applyAlignment="1">
      <alignment/>
    </xf>
    <xf numFmtId="0" fontId="104" fillId="0" borderId="0" xfId="0" applyFont="1" applyAlignment="1">
      <alignment/>
    </xf>
    <xf numFmtId="0" fontId="105" fillId="0" borderId="0" xfId="0" applyFont="1" applyBorder="1" applyAlignment="1">
      <alignment horizontal="left" vertical="center"/>
    </xf>
    <xf numFmtId="0" fontId="105" fillId="0" borderId="0" xfId="0" applyFont="1" applyFill="1" applyBorder="1" applyAlignment="1">
      <alignment horizontal="center" vertical="center"/>
    </xf>
    <xf numFmtId="3" fontId="104" fillId="0" borderId="0" xfId="0" applyNumberFormat="1" applyFont="1" applyAlignment="1">
      <alignment vertical="center"/>
    </xf>
    <xf numFmtId="174" fontId="104" fillId="0" borderId="0" xfId="0" applyNumberFormat="1" applyFont="1" applyAlignment="1">
      <alignment/>
    </xf>
    <xf numFmtId="0" fontId="104" fillId="0" borderId="0" xfId="0" applyFont="1" applyFill="1" applyAlignment="1">
      <alignment/>
    </xf>
    <xf numFmtId="168" fontId="104" fillId="0" borderId="0" xfId="0" applyNumberFormat="1" applyFont="1" applyBorder="1" applyAlignment="1">
      <alignment/>
    </xf>
    <xf numFmtId="168" fontId="104" fillId="0" borderId="0" xfId="0" applyNumberFormat="1" applyFont="1" applyFill="1" applyBorder="1" applyAlignment="1">
      <alignment/>
    </xf>
    <xf numFmtId="174" fontId="104" fillId="0" borderId="0" xfId="0" applyNumberFormat="1" applyFont="1" applyAlignment="1">
      <alignment vertical="center"/>
    </xf>
    <xf numFmtId="168" fontId="104" fillId="0" borderId="0" xfId="0" applyNumberFormat="1" applyFont="1" applyBorder="1" applyAlignment="1">
      <alignment vertical="center"/>
    </xf>
    <xf numFmtId="0" fontId="104" fillId="0" borderId="0" xfId="0" applyFont="1" applyFill="1" applyBorder="1" applyAlignment="1">
      <alignment/>
    </xf>
    <xf numFmtId="184" fontId="104" fillId="0" borderId="0" xfId="0" applyNumberFormat="1" applyFont="1" applyFill="1" applyAlignment="1">
      <alignment/>
    </xf>
    <xf numFmtId="184" fontId="104" fillId="0" borderId="0" xfId="0" applyNumberFormat="1" applyFont="1" applyFill="1" applyBorder="1" applyAlignment="1">
      <alignment/>
    </xf>
    <xf numFmtId="0" fontId="104" fillId="0" borderId="0" xfId="0" applyFont="1" applyAlignment="1">
      <alignment horizontal="center"/>
    </xf>
    <xf numFmtId="173" fontId="104" fillId="0" borderId="0" xfId="0" applyNumberFormat="1" applyFont="1" applyFill="1" applyBorder="1" applyAlignment="1">
      <alignment/>
    </xf>
    <xf numFmtId="0" fontId="104" fillId="0" borderId="0" xfId="0" applyFont="1" applyFill="1" applyBorder="1" applyAlignment="1">
      <alignment horizontal="right"/>
    </xf>
    <xf numFmtId="3" fontId="104" fillId="0" borderId="0" xfId="0" applyNumberFormat="1" applyFont="1" applyFill="1" applyBorder="1" applyAlignment="1">
      <alignment/>
    </xf>
    <xf numFmtId="0" fontId="104" fillId="0" borderId="0" xfId="0" applyFont="1" applyBorder="1" applyAlignment="1">
      <alignment/>
    </xf>
    <xf numFmtId="0" fontId="104" fillId="0" borderId="0" xfId="0" applyFont="1" applyFill="1" applyBorder="1" applyAlignment="1" applyProtection="1">
      <alignment horizontal="left" vertical="center"/>
      <protection locked="0"/>
    </xf>
    <xf numFmtId="174" fontId="106" fillId="0" borderId="0" xfId="0" applyNumberFormat="1" applyFont="1" applyFill="1" applyBorder="1" applyAlignment="1">
      <alignment horizontal="center" vertical="center"/>
    </xf>
    <xf numFmtId="0" fontId="104" fillId="2" borderId="0" xfId="0" applyFont="1" applyFill="1" applyBorder="1" applyAlignment="1" applyProtection="1">
      <alignment horizontal="left" vertical="center"/>
      <protection locked="0"/>
    </xf>
    <xf numFmtId="174" fontId="106" fillId="2" borderId="0" xfId="0" applyNumberFormat="1" applyFont="1" applyFill="1" applyBorder="1" applyAlignment="1">
      <alignment horizontal="center" vertical="center"/>
    </xf>
    <xf numFmtId="0" fontId="104" fillId="0" borderId="0" xfId="0" applyFont="1" applyBorder="1" applyAlignment="1">
      <alignment/>
    </xf>
    <xf numFmtId="0" fontId="104" fillId="0" borderId="0" xfId="0" applyFont="1" applyBorder="1" applyAlignment="1">
      <alignment/>
    </xf>
    <xf numFmtId="164" fontId="105" fillId="0" borderId="0" xfId="0" applyNumberFormat="1" applyFont="1" applyBorder="1" applyAlignment="1">
      <alignment horizontal="center" vertical="center"/>
    </xf>
    <xf numFmtId="0" fontId="104" fillId="0" borderId="0" xfId="0" applyFont="1" applyBorder="1" applyAlignment="1">
      <alignment horizontal="center" vertical="center"/>
    </xf>
    <xf numFmtId="164" fontId="106" fillId="0" borderId="0" xfId="0" applyNumberFormat="1" applyFont="1" applyBorder="1" applyAlignment="1">
      <alignment horizontal="left"/>
    </xf>
    <xf numFmtId="164" fontId="106" fillId="0" borderId="0" xfId="0" applyNumberFormat="1" applyFont="1" applyBorder="1" applyAlignment="1">
      <alignment horizontal="center"/>
    </xf>
    <xf numFmtId="14" fontId="106" fillId="0" borderId="0" xfId="0" applyNumberFormat="1" applyFont="1" applyBorder="1" applyAlignment="1">
      <alignment horizontal="center" vertical="center"/>
    </xf>
    <xf numFmtId="164" fontId="106" fillId="0" borderId="0" xfId="0" applyNumberFormat="1" applyFont="1" applyFill="1" applyBorder="1" applyAlignment="1">
      <alignment horizontal="center"/>
    </xf>
    <xf numFmtId="182" fontId="104" fillId="0" borderId="0" xfId="0" applyNumberFormat="1" applyFont="1" applyBorder="1" applyAlignment="1">
      <alignment/>
    </xf>
    <xf numFmtId="10" fontId="104" fillId="0" borderId="0" xfId="0" applyNumberFormat="1" applyFont="1" applyBorder="1" applyAlignment="1">
      <alignment/>
    </xf>
    <xf numFmtId="0" fontId="104" fillId="0" borderId="0" xfId="0" applyFont="1" applyAlignment="1">
      <alignment/>
    </xf>
    <xf numFmtId="2" fontId="104" fillId="0" borderId="0" xfId="0" applyNumberFormat="1" applyFont="1" applyAlignment="1">
      <alignment/>
    </xf>
    <xf numFmtId="0" fontId="106" fillId="0" borderId="0" xfId="0" applyFont="1" applyAlignment="1">
      <alignment/>
    </xf>
    <xf numFmtId="0" fontId="106" fillId="0" borderId="0" xfId="0" applyFont="1" applyBorder="1" applyAlignment="1">
      <alignment horizontal="center" vertical="center"/>
    </xf>
    <xf numFmtId="0" fontId="106" fillId="0" borderId="0" xfId="0" applyFont="1" applyFill="1" applyBorder="1" applyAlignment="1">
      <alignment horizontal="center"/>
    </xf>
    <xf numFmtId="0" fontId="104" fillId="0" borderId="0" xfId="0" applyFont="1" applyAlignment="1">
      <alignment vertical="center"/>
    </xf>
    <xf numFmtId="177" fontId="104" fillId="0" borderId="0" xfId="0" applyNumberFormat="1" applyFont="1" applyAlignment="1">
      <alignment/>
    </xf>
    <xf numFmtId="177" fontId="104" fillId="0" borderId="0" xfId="0" applyNumberFormat="1" applyFont="1" applyAlignment="1">
      <alignment horizontal="right"/>
    </xf>
    <xf numFmtId="176" fontId="104" fillId="0" borderId="0" xfId="0" applyNumberFormat="1" applyFont="1" applyFill="1" applyAlignment="1">
      <alignment/>
    </xf>
    <xf numFmtId="176" fontId="104" fillId="0" borderId="0" xfId="0" applyNumberFormat="1" applyFont="1" applyAlignment="1">
      <alignment/>
    </xf>
    <xf numFmtId="3" fontId="104" fillId="0" borderId="0" xfId="0" applyNumberFormat="1" applyFont="1" applyAlignment="1">
      <alignment/>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0" fontId="0" fillId="0" borderId="0" xfId="0" applyFill="1" applyBorder="1" applyAlignment="1">
      <alignment vertical="center"/>
    </xf>
    <xf numFmtId="0" fontId="0"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25" fillId="0" borderId="13" xfId="0" applyFont="1" applyFill="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50" fillId="0" borderId="0" xfId="0" applyFont="1" applyBorder="1" applyAlignment="1">
      <alignment horizontal="justify" wrapText="1"/>
    </xf>
    <xf numFmtId="0" fontId="50" fillId="0" borderId="0" xfId="0" applyFont="1" applyAlignment="1">
      <alignment horizontal="justify" wrapText="1"/>
    </xf>
    <xf numFmtId="171" fontId="46" fillId="0" borderId="0" xfId="0" applyNumberFormat="1" applyFont="1" applyFill="1" applyBorder="1" applyAlignment="1">
      <alignment horizontal="left" vertical="center"/>
    </xf>
    <xf numFmtId="0" fontId="48" fillId="0" borderId="0" xfId="0" applyFont="1" applyFill="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xf>
    <xf numFmtId="0" fontId="48" fillId="0" borderId="0" xfId="0" applyFont="1" applyFill="1" applyAlignment="1">
      <alignment horizontal="left" vertical="center"/>
    </xf>
    <xf numFmtId="0" fontId="25" fillId="0" borderId="2" xfId="0" applyFont="1" applyFill="1" applyBorder="1" applyAlignment="1">
      <alignment horizontal="center" vertical="center"/>
    </xf>
    <xf numFmtId="0" fontId="0" fillId="0" borderId="0" xfId="0" applyAlignment="1">
      <alignment horizontal="justify" wrapText="1"/>
    </xf>
    <xf numFmtId="171" fontId="46" fillId="0" borderId="0" xfId="0" applyNumberFormat="1" applyFont="1" applyFill="1" applyBorder="1" applyAlignment="1">
      <alignment horizontal="center" vertical="center"/>
    </xf>
    <xf numFmtId="0" fontId="48" fillId="0" borderId="0" xfId="0" applyFont="1" applyFill="1" applyAlignment="1">
      <alignment horizontal="center"/>
    </xf>
    <xf numFmtId="0" fontId="25" fillId="0" borderId="13" xfId="0" applyFont="1" applyBorder="1" applyAlignment="1">
      <alignment horizontal="center" vertical="center"/>
    </xf>
    <xf numFmtId="0" fontId="0" fillId="0" borderId="14" xfId="0" applyFont="1" applyBorder="1" applyAlignment="1">
      <alignment horizontal="center" vertical="center"/>
    </xf>
    <xf numFmtId="0" fontId="50" fillId="0" borderId="0" xfId="0" applyFont="1" applyFill="1" applyAlignment="1">
      <alignment/>
    </xf>
    <xf numFmtId="3" fontId="25" fillId="0" borderId="13" xfId="0" applyNumberFormat="1" applyFont="1" applyBorder="1" applyAlignment="1">
      <alignment horizontal="center" vertical="center"/>
    </xf>
    <xf numFmtId="0" fontId="0" fillId="0" borderId="15" xfId="0" applyBorder="1" applyAlignment="1">
      <alignment horizontal="center" vertical="center"/>
    </xf>
    <xf numFmtId="3" fontId="0" fillId="0" borderId="6" xfId="0" applyNumberFormat="1" applyFont="1" applyBorder="1" applyAlignment="1">
      <alignment horizontal="center" vertical="center"/>
    </xf>
    <xf numFmtId="0" fontId="0" fillId="0" borderId="9" xfId="0" applyFont="1" applyBorder="1" applyAlignment="1">
      <alignment vertical="center"/>
    </xf>
    <xf numFmtId="3" fontId="0" fillId="0" borderId="5" xfId="0" applyNumberFormat="1" applyFont="1" applyBorder="1" applyAlignment="1">
      <alignment horizontal="center" vertical="center"/>
    </xf>
    <xf numFmtId="0" fontId="0" fillId="0" borderId="11"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50" fillId="0" borderId="0" xfId="0" applyFont="1" applyFill="1" applyAlignment="1">
      <alignment horizontal="justify" wrapText="1"/>
    </xf>
    <xf numFmtId="0" fontId="4" fillId="0" borderId="0" xfId="15" applyFont="1" applyAlignment="1">
      <alignment/>
    </xf>
    <xf numFmtId="0" fontId="4" fillId="0" borderId="0" xfId="15" applyAlignment="1">
      <alignment/>
    </xf>
    <xf numFmtId="0" fontId="4" fillId="0" borderId="0" xfId="15" applyAlignment="1" applyProtection="1">
      <alignment/>
      <protection/>
    </xf>
    <xf numFmtId="0" fontId="0" fillId="0" borderId="0" xfId="0" applyAlignment="1" applyProtection="1">
      <alignment/>
      <protection/>
    </xf>
    <xf numFmtId="0" fontId="0" fillId="0" borderId="0" xfId="0" applyAlignment="1">
      <alignment/>
    </xf>
    <xf numFmtId="0" fontId="25"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3" fontId="25"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0" fillId="0" borderId="0" xfId="0" applyFont="1" applyFill="1" applyBorder="1" applyAlignment="1">
      <alignment/>
    </xf>
    <xf numFmtId="0" fontId="20" fillId="0" borderId="0" xfId="0" applyFont="1" applyFill="1" applyBorder="1" applyAlignment="1">
      <alignment vertic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3" fillId="0" borderId="0" xfId="0" applyFont="1" applyFill="1" applyBorder="1" applyAlignment="1">
      <alignment horizontal="left" vertical="center"/>
    </xf>
    <xf numFmtId="0" fontId="44" fillId="0" borderId="0" xfId="0" applyFont="1" applyFill="1" applyBorder="1" applyAlignment="1">
      <alignment horizontal="left"/>
    </xf>
    <xf numFmtId="0" fontId="0" fillId="0" borderId="8" xfId="0" applyBorder="1" applyAlignment="1">
      <alignment vertical="center" wrapText="1"/>
    </xf>
    <xf numFmtId="0" fontId="11" fillId="0" borderId="5" xfId="0" applyFont="1" applyFill="1" applyBorder="1" applyAlignment="1">
      <alignment horizontal="center" vertical="center" wrapText="1"/>
    </xf>
    <xf numFmtId="0" fontId="0" fillId="0" borderId="11" xfId="0" applyFont="1" applyFill="1" applyBorder="1" applyAlignment="1">
      <alignment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29"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29"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50" fillId="0" borderId="0" xfId="0" applyFont="1" applyFill="1" applyBorder="1" applyAlignment="1">
      <alignment vertical="center" wrapText="1"/>
    </xf>
    <xf numFmtId="0" fontId="0" fillId="0" borderId="0" xfId="0" applyAlignment="1">
      <alignmen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pplyAlignment="1">
      <alignment vertical="center" wrapText="1"/>
    </xf>
    <xf numFmtId="0" fontId="19" fillId="0" borderId="0" xfId="0" applyFont="1" applyBorder="1" applyAlignment="1">
      <alignment horizontal="center" vertical="center"/>
    </xf>
    <xf numFmtId="3" fontId="0" fillId="0" borderId="8" xfId="0" applyNumberFormat="1" applyFont="1" applyBorder="1" applyAlignment="1">
      <alignment horizontal="center" vertical="center"/>
    </xf>
    <xf numFmtId="0" fontId="50" fillId="0" borderId="0" xfId="0" applyFont="1" applyAlignment="1">
      <alignment horizontal="justify" vertical="distributed" wrapText="1"/>
    </xf>
    <xf numFmtId="0" fontId="50" fillId="0" borderId="0" xfId="0" applyFont="1" applyAlignment="1">
      <alignment horizontal="justify" vertical="center" wrapText="1"/>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5" xfId="0" applyFont="1" applyFill="1" applyBorder="1" applyAlignment="1">
      <alignment horizontal="left" vertical="center"/>
    </xf>
    <xf numFmtId="0" fontId="0" fillId="0" borderId="8" xfId="0" applyBorder="1" applyAlignment="1">
      <alignment vertical="center"/>
    </xf>
    <xf numFmtId="0" fontId="0" fillId="0" borderId="11" xfId="0" applyBorder="1" applyAlignment="1">
      <alignment vertical="center"/>
    </xf>
    <xf numFmtId="0" fontId="25" fillId="0" borderId="14" xfId="0" applyFont="1" applyBorder="1" applyAlignment="1">
      <alignment horizontal="center"/>
    </xf>
    <xf numFmtId="0" fontId="25" fillId="0" borderId="15" xfId="0" applyFont="1" applyBorder="1" applyAlignment="1">
      <alignment horizontal="center"/>
    </xf>
    <xf numFmtId="0" fontId="50" fillId="0" borderId="0" xfId="0" applyFont="1" applyAlignment="1">
      <alignment vertical="center" wrapText="1"/>
    </xf>
    <xf numFmtId="0" fontId="0" fillId="0" borderId="0" xfId="0" applyAlignment="1">
      <alignment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11"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justify" vertical="distributed" wrapText="1"/>
    </xf>
    <xf numFmtId="0" fontId="25" fillId="0" borderId="0" xfId="0" applyFont="1" applyFill="1" applyAlignment="1">
      <alignment horizontal="justify" vertical="center" wrapText="1"/>
    </xf>
    <xf numFmtId="0" fontId="0" fillId="0" borderId="0" xfId="0" applyFill="1" applyAlignment="1">
      <alignment horizontal="justify" vertical="center" wrapText="1"/>
    </xf>
    <xf numFmtId="0" fontId="84" fillId="0" borderId="0" xfId="0" applyFont="1" applyBorder="1" applyAlignment="1">
      <alignment horizontal="left" vertical="center"/>
    </xf>
    <xf numFmtId="0" fontId="0" fillId="0" borderId="7" xfId="0" applyFont="1" applyBorder="1" applyAlignment="1">
      <alignment horizontal="center" vertical="center"/>
    </xf>
    <xf numFmtId="3" fontId="25" fillId="0" borderId="13"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9" fillId="0" borderId="2" xfId="0" applyFont="1" applyFill="1" applyBorder="1" applyAlignment="1">
      <alignment horizontal="center" vertical="center"/>
    </xf>
    <xf numFmtId="0" fontId="0" fillId="0" borderId="11" xfId="0" applyFill="1" applyBorder="1" applyAlignment="1">
      <alignment horizontal="center" vertical="center"/>
    </xf>
    <xf numFmtId="0" fontId="29" fillId="0" borderId="0" xfId="0" applyFont="1" applyFill="1" applyAlignment="1">
      <alignment horizontal="justify" wrapText="1"/>
    </xf>
    <xf numFmtId="0" fontId="0" fillId="0" borderId="0" xfId="0" applyFill="1" applyAlignment="1">
      <alignment horizontal="justify"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3" fontId="25" fillId="0" borderId="5" xfId="0" applyNumberFormat="1" applyFont="1" applyFill="1" applyBorder="1" applyAlignment="1">
      <alignment horizontal="center" vertical="center" wrapText="1"/>
    </xf>
    <xf numFmtId="0" fontId="91" fillId="0" borderId="0" xfId="0" applyFont="1" applyFill="1" applyBorder="1" applyAlignment="1">
      <alignment horizontal="left" vertical="center" wrapText="1"/>
    </xf>
    <xf numFmtId="0" fontId="7" fillId="0" borderId="1" xfId="0" applyFont="1" applyFill="1" applyBorder="1" applyAlignment="1">
      <alignment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3" xfId="0" applyFont="1" applyBorder="1" applyAlignment="1">
      <alignment vertical="center"/>
    </xf>
    <xf numFmtId="0" fontId="0" fillId="0" borderId="4" xfId="0" applyFont="1" applyBorder="1" applyAlignment="1">
      <alignment vertical="center"/>
    </xf>
    <xf numFmtId="164" fontId="11" fillId="0" borderId="6" xfId="0" applyNumberFormat="1" applyFont="1" applyBorder="1" applyAlignment="1">
      <alignment horizontal="center" vertical="center" wrapText="1"/>
    </xf>
    <xf numFmtId="0" fontId="0" fillId="0" borderId="9" xfId="0" applyFont="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84" fillId="0" borderId="0" xfId="0" applyFont="1" applyBorder="1" applyAlignment="1">
      <alignment vertical="center" wrapText="1"/>
    </xf>
    <xf numFmtId="0" fontId="11" fillId="0" borderId="0" xfId="0" applyFont="1" applyBorder="1" applyAlignment="1">
      <alignment horizontal="justify" vertical="center" wrapText="1"/>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50" fillId="0" borderId="0" xfId="0" applyFont="1" applyAlignment="1">
      <alignment wrapText="1"/>
    </xf>
    <xf numFmtId="0" fontId="7" fillId="0" borderId="0" xfId="0" applyFont="1" applyAlignment="1">
      <alignment horizontal="justify"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justify" vertical="center" wrapText="1"/>
    </xf>
    <xf numFmtId="0" fontId="43" fillId="0" borderId="0" xfId="0" applyFont="1" applyAlignment="1">
      <alignment horizontal="center" vertical="center"/>
    </xf>
    <xf numFmtId="0" fontId="0" fillId="0" borderId="0" xfId="0" applyAlignment="1">
      <alignment horizontal="center" vertical="center"/>
    </xf>
    <xf numFmtId="2" fontId="25" fillId="0" borderId="0" xfId="0" applyNumberFormat="1" applyFont="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Annexe5_C_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9925"/>
          <c:w val="0.88625"/>
          <c:h val="0.7865"/>
        </c:manualLayout>
      </c:layout>
      <c:barChart>
        <c:barDir val="bar"/>
        <c:grouping val="stacked"/>
        <c:varyColors val="0"/>
        <c:ser>
          <c:idx val="0"/>
          <c:order val="0"/>
          <c:tx>
            <c:strRef>
              <c:f>'T1'!$L$85</c:f>
              <c:strCache>
                <c:ptCount val="1"/>
                <c:pt idx="0">
                  <c:v>Dépenses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'T1'!$K$86:$K$106</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'T1'!$L$86:$L$106</c:f>
              <c:numCache>
                <c:ptCount val="21"/>
                <c:pt idx="0">
                  <c:v>409.24893549345586</c:v>
                </c:pt>
                <c:pt idx="1">
                  <c:v>310.02252503268954</c:v>
                </c:pt>
                <c:pt idx="2">
                  <c:v>329.78867258462606</c:v>
                </c:pt>
                <c:pt idx="3">
                  <c:v>315.09615394830735</c:v>
                </c:pt>
                <c:pt idx="4">
                  <c:v>292.57841147731455</c:v>
                </c:pt>
                <c:pt idx="5">
                  <c:v>287.04573339959836</c:v>
                </c:pt>
                <c:pt idx="6">
                  <c:v>287.0872537208302</c:v>
                </c:pt>
                <c:pt idx="7">
                  <c:v>269.49220713685224</c:v>
                </c:pt>
                <c:pt idx="8">
                  <c:v>316.2113023148663</c:v>
                </c:pt>
                <c:pt idx="9">
                  <c:v>242.22956610922768</c:v>
                </c:pt>
                <c:pt idx="10">
                  <c:v>294.42388372933203</c:v>
                </c:pt>
                <c:pt idx="11">
                  <c:v>282.46287503092225</c:v>
                </c:pt>
                <c:pt idx="12">
                  <c:v>225.05188359616164</c:v>
                </c:pt>
                <c:pt idx="13">
                  <c:v>269.6841947699613</c:v>
                </c:pt>
                <c:pt idx="14">
                  <c:v>238.46581551187657</c:v>
                </c:pt>
                <c:pt idx="15">
                  <c:v>265.855494385604</c:v>
                </c:pt>
                <c:pt idx="16">
                  <c:v>256.9086149434404</c:v>
                </c:pt>
                <c:pt idx="17">
                  <c:v>261.4303166116133</c:v>
                </c:pt>
                <c:pt idx="18">
                  <c:v>225.583826053786</c:v>
                </c:pt>
                <c:pt idx="19">
                  <c:v>214.2253213358435</c:v>
                </c:pt>
                <c:pt idx="20">
                  <c:v>241.95022425133791</c:v>
                </c:pt>
              </c:numCache>
            </c:numRef>
          </c:val>
        </c:ser>
        <c:ser>
          <c:idx val="1"/>
          <c:order val="1"/>
          <c:tx>
            <c:strRef>
              <c:f>'T1'!$M$85</c:f>
              <c:strCache>
                <c:ptCount val="1"/>
                <c:pt idx="0">
                  <c:v>Dépenses d'investissement</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'T1'!$K$86:$K$106</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'T1'!$M$86:$M$106</c:f>
              <c:numCache>
                <c:ptCount val="21"/>
                <c:pt idx="0">
                  <c:v>191.06626054198534</c:v>
                </c:pt>
                <c:pt idx="1">
                  <c:v>187.62747803880615</c:v>
                </c:pt>
                <c:pt idx="2">
                  <c:v>160.32588465595606</c:v>
                </c:pt>
                <c:pt idx="3">
                  <c:v>172.20135243049717</c:v>
                </c:pt>
                <c:pt idx="4">
                  <c:v>189.8195274556358</c:v>
                </c:pt>
                <c:pt idx="5">
                  <c:v>180.31991731397127</c:v>
                </c:pt>
                <c:pt idx="6">
                  <c:v>171.0206539109941</c:v>
                </c:pt>
                <c:pt idx="7">
                  <c:v>177.76960404637845</c:v>
                </c:pt>
                <c:pt idx="8">
                  <c:v>130.77923342628262</c:v>
                </c:pt>
                <c:pt idx="9">
                  <c:v>189.7906642335876</c:v>
                </c:pt>
                <c:pt idx="10">
                  <c:v>134.6243682320225</c:v>
                </c:pt>
                <c:pt idx="11">
                  <c:v>132.3803736238559</c:v>
                </c:pt>
                <c:pt idx="12">
                  <c:v>185.40683539815274</c:v>
                </c:pt>
                <c:pt idx="13">
                  <c:v>131.58180145541056</c:v>
                </c:pt>
                <c:pt idx="14">
                  <c:v>158.93147002690412</c:v>
                </c:pt>
                <c:pt idx="15">
                  <c:v>130.8181158917523</c:v>
                </c:pt>
                <c:pt idx="16">
                  <c:v>136.930141381723</c:v>
                </c:pt>
                <c:pt idx="17">
                  <c:v>124.24786404771179</c:v>
                </c:pt>
                <c:pt idx="18">
                  <c:v>155.72458516116728</c:v>
                </c:pt>
                <c:pt idx="19">
                  <c:v>166.69302029613792</c:v>
                </c:pt>
                <c:pt idx="20">
                  <c:v>138.41708929701505</c:v>
                </c:pt>
              </c:numCache>
            </c:numRef>
          </c:val>
        </c:ser>
        <c:overlap val="100"/>
        <c:gapWidth val="60"/>
        <c:axId val="6975411"/>
        <c:axId val="62778700"/>
      </c:barChart>
      <c:catAx>
        <c:axId val="6975411"/>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2778700"/>
        <c:crosses val="autoZero"/>
        <c:auto val="1"/>
        <c:lblOffset val="100"/>
        <c:tickLblSkip val="1"/>
        <c:noMultiLvlLbl val="0"/>
      </c:catAx>
      <c:valAx>
        <c:axId val="62778700"/>
        <c:scaling>
          <c:orientation val="minMax"/>
          <c:max val="650"/>
          <c:min val="0"/>
        </c:scaling>
        <c:axPos val="b"/>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975411"/>
        <c:crossesAt val="1"/>
        <c:crossBetween val="between"/>
        <c:dispUnits/>
        <c:majorUnit val="100"/>
        <c:minorUnit val="50"/>
      </c:valAx>
      <c:spPr>
        <a:solidFill>
          <a:srgbClr val="FFFFFF"/>
        </a:solidFill>
        <a:ln w="3175">
          <a:noFill/>
        </a:ln>
      </c:spPr>
    </c:plotArea>
    <c:legend>
      <c:legendPos val="b"/>
      <c:layout>
        <c:manualLayout>
          <c:xMode val="edge"/>
          <c:yMode val="edge"/>
          <c:x val="0.21875"/>
          <c:y val="0.91275"/>
          <c:w val="0.6825"/>
          <c:h val="0.0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925"/>
          <c:h val="0.95375"/>
        </c:manualLayout>
      </c:layout>
      <c:barChart>
        <c:barDir val="bar"/>
        <c:grouping val="clustered"/>
        <c:varyColors val="0"/>
        <c:ser>
          <c:idx val="0"/>
          <c:order val="0"/>
          <c:tx>
            <c:strRef>
              <c:f>'T8'!$C$76</c:f>
              <c:strCache>
                <c:ptCount val="1"/>
                <c:pt idx="0">
                  <c:v>Permis de conduire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ptCount val="24"/>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strCache>
            </c:strRef>
          </c:cat>
          <c:val>
            <c:numRef>
              <c:f>'T8'!$C$77:$C$100</c:f>
              <c:numCache>
                <c:ptCount val="24"/>
                <c:pt idx="0">
                  <c:v>0</c:v>
                </c:pt>
                <c:pt idx="1">
                  <c:v>0</c:v>
                </c:pt>
                <c:pt idx="2">
                  <c:v>0</c:v>
                </c:pt>
                <c:pt idx="3">
                  <c:v>0</c:v>
                </c:pt>
                <c:pt idx="4">
                  <c:v>0</c:v>
                </c:pt>
                <c:pt idx="5">
                  <c:v>0</c:v>
                </c:pt>
                <c:pt idx="6">
                  <c:v>0</c:v>
                </c:pt>
                <c:pt idx="7">
                  <c:v>53.66</c:v>
                </c:pt>
                <c:pt idx="8">
                  <c:v>0</c:v>
                </c:pt>
                <c:pt idx="9">
                  <c:v>0</c:v>
                </c:pt>
                <c:pt idx="10">
                  <c:v>0</c:v>
                </c:pt>
                <c:pt idx="11">
                  <c:v>0</c:v>
                </c:pt>
                <c:pt idx="12">
                  <c:v>26.6</c:v>
                </c:pt>
                <c:pt idx="13">
                  <c:v>0</c:v>
                </c:pt>
                <c:pt idx="14">
                  <c:v>68.6</c:v>
                </c:pt>
                <c:pt idx="15">
                  <c:v>0</c:v>
                </c:pt>
                <c:pt idx="16">
                  <c:v>0</c:v>
                </c:pt>
                <c:pt idx="17">
                  <c:v>0</c:v>
                </c:pt>
                <c:pt idx="18">
                  <c:v>0</c:v>
                </c:pt>
                <c:pt idx="19">
                  <c:v>0</c:v>
                </c:pt>
                <c:pt idx="20">
                  <c:v>0</c:v>
                </c:pt>
                <c:pt idx="21">
                  <c:v>0</c:v>
                </c:pt>
                <c:pt idx="22">
                  <c:v>25</c:v>
                </c:pt>
                <c:pt idx="23">
                  <c:v>0</c:v>
                </c:pt>
              </c:numCache>
            </c:numRef>
          </c:val>
        </c:ser>
        <c:ser>
          <c:idx val="1"/>
          <c:order val="1"/>
          <c:tx>
            <c:strRef>
              <c:f>'T8'!$D$76</c:f>
              <c:strCache>
                <c:ptCount val="1"/>
                <c:pt idx="0">
                  <c:v>Carte grise</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ptCount val="24"/>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strCache>
            </c:strRef>
          </c:cat>
          <c:val>
            <c:numRef>
              <c:f>'T8'!$D$77:$D$100</c:f>
              <c:numCache>
                <c:ptCount val="24"/>
                <c:pt idx="0">
                  <c:v>51.2</c:v>
                </c:pt>
                <c:pt idx="1">
                  <c:v>46.15</c:v>
                </c:pt>
                <c:pt idx="2">
                  <c:v>46</c:v>
                </c:pt>
                <c:pt idx="3">
                  <c:v>46</c:v>
                </c:pt>
                <c:pt idx="4">
                  <c:v>45</c:v>
                </c:pt>
                <c:pt idx="5">
                  <c:v>44</c:v>
                </c:pt>
                <c:pt idx="6">
                  <c:v>43</c:v>
                </c:pt>
                <c:pt idx="7">
                  <c:v>42.5</c:v>
                </c:pt>
                <c:pt idx="8">
                  <c:v>42</c:v>
                </c:pt>
                <c:pt idx="9">
                  <c:v>41</c:v>
                </c:pt>
                <c:pt idx="10">
                  <c:v>41</c:v>
                </c:pt>
                <c:pt idx="11">
                  <c:v>40</c:v>
                </c:pt>
                <c:pt idx="12">
                  <c:v>40</c:v>
                </c:pt>
                <c:pt idx="13">
                  <c:v>39</c:v>
                </c:pt>
                <c:pt idx="14">
                  <c:v>39</c:v>
                </c:pt>
                <c:pt idx="15">
                  <c:v>36.5</c:v>
                </c:pt>
                <c:pt idx="16">
                  <c:v>36</c:v>
                </c:pt>
                <c:pt idx="17">
                  <c:v>36</c:v>
                </c:pt>
                <c:pt idx="18">
                  <c:v>35</c:v>
                </c:pt>
                <c:pt idx="19">
                  <c:v>35</c:v>
                </c:pt>
                <c:pt idx="20">
                  <c:v>35</c:v>
                </c:pt>
                <c:pt idx="21">
                  <c:v>34</c:v>
                </c:pt>
                <c:pt idx="22">
                  <c:v>31.8</c:v>
                </c:pt>
                <c:pt idx="23">
                  <c:v>31</c:v>
                </c:pt>
              </c:numCache>
            </c:numRef>
          </c:val>
        </c:ser>
        <c:axId val="21473493"/>
        <c:axId val="59043710"/>
      </c:barChart>
      <c:catAx>
        <c:axId val="2147349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043710"/>
        <c:crosses val="autoZero"/>
        <c:auto val="1"/>
        <c:lblOffset val="100"/>
        <c:tickLblSkip val="1"/>
        <c:noMultiLvlLbl val="0"/>
      </c:catAx>
      <c:valAx>
        <c:axId val="59043710"/>
        <c:scaling>
          <c:orientation val="minMax"/>
          <c:max val="70"/>
          <c:min val="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473493"/>
        <c:crossesAt val="1"/>
        <c:crossBetween val="between"/>
        <c:dispUnits/>
        <c:majorUnit val="10"/>
      </c:valAx>
      <c:spPr>
        <a:noFill/>
        <a:ln>
          <a:noFill/>
        </a:ln>
      </c:spPr>
    </c:plotArea>
    <c:legend>
      <c:legendPos val="r"/>
      <c:layout>
        <c:manualLayout>
          <c:xMode val="edge"/>
          <c:yMode val="edge"/>
          <c:x val="0.20175"/>
          <c:y val="0.94325"/>
          <c:w val="0.442"/>
          <c:h val="0.056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75"/>
          <c:y val="0.17275"/>
          <c:w val="0.46325"/>
          <c:h val="0.68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FFFFCC"/>
              </a:solidFill>
            </c:spPr>
          </c:dPt>
          <c:dPt>
            <c:idx val="2"/>
            <c:spPr>
              <a:solidFill>
                <a:srgbClr val="00CCFF"/>
              </a:solidFill>
            </c:spPr>
          </c:dPt>
          <c:dPt>
            <c:idx val="3"/>
            <c:spPr>
              <a:solidFill>
                <a:srgbClr val="0000FF"/>
              </a:solidFill>
            </c:spPr>
          </c:dPt>
          <c:dPt>
            <c:idx val="4"/>
            <c:spPr>
              <a:solidFill>
                <a:srgbClr val="003300"/>
              </a:solidFill>
            </c:spPr>
          </c:dPt>
          <c:dPt>
            <c:idx val="5"/>
            <c:spPr>
              <a:solidFill>
                <a:srgbClr val="339966"/>
              </a:solidFill>
            </c:spPr>
          </c:dPt>
          <c:dPt>
            <c:idx val="6"/>
            <c:spPr>
              <a:solidFill>
                <a:srgbClr val="CCFFCC"/>
              </a:solidFill>
            </c:spPr>
          </c:dPt>
          <c:dLbls>
            <c:dLbl>
              <c:idx val="0"/>
              <c:tx>
                <c:rich>
                  <a:bodyPr vert="horz" rot="0" anchor="ctr"/>
                  <a:lstStyle/>
                  <a:p>
                    <a:pPr algn="ctr">
                      <a:defRPr/>
                    </a:pPr>
                    <a:r>
                      <a:rPr lang="en-US" cap="none" sz="900" b="0" i="0" u="none" baseline="0">
                        <a:latin typeface="Arial"/>
                        <a:ea typeface="Arial"/>
                        <a:cs typeface="Arial"/>
                      </a:rPr>
                      <a:t>DGF
 45%</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900" b="0" i="0" u="none" baseline="0">
                        <a:latin typeface="Arial"/>
                        <a:ea typeface="Arial"/>
                        <a:cs typeface="Arial"/>
                      </a:rPr>
                      <a:t>Dot. form. p.*
 11%</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900" b="0" i="0" u="none" baseline="0">
                        <a:latin typeface="Arial"/>
                        <a:ea typeface="Arial"/>
                        <a:cs typeface="Arial"/>
                      </a:rPr>
                      <a:t>DGD
 6%</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FNDMA
7%</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latin typeface="Arial"/>
                        <a:ea typeface="Arial"/>
                        <a:cs typeface="Arial"/>
                      </a:rPr>
                      <a:t>DRES
5%</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latin typeface="Arial"/>
                        <a:ea typeface="Arial"/>
                        <a:cs typeface="Arial"/>
                      </a:rPr>
                      <a:t>FCTVA
 4%</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900" b="0" i="0" u="none" baseline="0">
                        <a:latin typeface="Arial"/>
                        <a:ea typeface="Arial"/>
                        <a:cs typeface="Arial"/>
                      </a:rPr>
                      <a:t>Autres
 21%</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900" b="0" i="0" u="none" baseline="0">
                        <a:latin typeface="Arial"/>
                        <a:ea typeface="Arial"/>
                        <a:cs typeface="Arial"/>
                      </a:rPr>
                      <a:t>Autres
 19,08%</a:t>
                    </a:r>
                  </a:p>
                </c:rich>
              </c:tx>
              <c:numFmt formatCode="0%" sourceLinked="0"/>
              <c:showLegendKey val="0"/>
              <c:showVal val="1"/>
              <c:showBubbleSize val="0"/>
              <c:showCatName val="1"/>
              <c:showSerName val="0"/>
              <c:showPercent val="0"/>
            </c:dLbl>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0"/>
            <c:showPercent val="0"/>
          </c:dLbls>
          <c:cat>
            <c:strRef>
              <c:f>'T9'!$I$83:$O$83</c:f>
              <c:strCache>
                <c:ptCount val="7"/>
                <c:pt idx="0">
                  <c:v>DGF</c:v>
                </c:pt>
                <c:pt idx="1">
                  <c:v>Dot° form. pro.</c:v>
                </c:pt>
                <c:pt idx="2">
                  <c:v>DGD</c:v>
                </c:pt>
                <c:pt idx="3">
                  <c:v>FNDMA</c:v>
                </c:pt>
                <c:pt idx="4">
                  <c:v>DRES</c:v>
                </c:pt>
                <c:pt idx="5">
                  <c:v>FCTVA</c:v>
                </c:pt>
                <c:pt idx="6">
                  <c:v>Autres</c:v>
                </c:pt>
              </c:strCache>
            </c:strRef>
          </c:cat>
          <c:val>
            <c:numRef>
              <c:f>'T9'!$I$85:$O$85</c:f>
              <c:numCache>
                <c:ptCount val="7"/>
                <c:pt idx="0">
                  <c:v>0.45069600905420487</c:v>
                </c:pt>
                <c:pt idx="1">
                  <c:v>0.11082203579428453</c:v>
                </c:pt>
                <c:pt idx="2">
                  <c:v>0.06315878045029315</c:v>
                </c:pt>
                <c:pt idx="3">
                  <c:v>0.07125144336653974</c:v>
                </c:pt>
                <c:pt idx="4">
                  <c:v>0.05469410293579953</c:v>
                </c:pt>
                <c:pt idx="5">
                  <c:v>0.04272541087807446</c:v>
                </c:pt>
                <c:pt idx="6">
                  <c:v>0.2066522175208037</c:v>
                </c:pt>
              </c:numCache>
            </c:numRef>
          </c:val>
        </c:ser>
        <c:firstSliceAng val="120"/>
      </c:pieChart>
      <c:spPr>
        <a:noFill/>
        <a:ln>
          <a:no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275"/>
          <c:w val="0.98975"/>
          <c:h val="0.97725"/>
        </c:manualLayout>
      </c:layout>
      <c:barChart>
        <c:barDir val="bar"/>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'T11'!$J$81:$J$103</c:f>
              <c:strCache>
                <c:ptCount val="23"/>
                <c:pt idx="0">
                  <c:v>Guyane</c:v>
                </c:pt>
                <c:pt idx="1">
                  <c:v>Nord-Pas-de-Calais</c:v>
                </c:pt>
                <c:pt idx="2">
                  <c:v>Alsace</c:v>
                </c:pt>
                <c:pt idx="3">
                  <c:v>Ile-de-France</c:v>
                </c:pt>
                <c:pt idx="4">
                  <c:v>Auvergne</c:v>
                </c:pt>
                <c:pt idx="5">
                  <c:v>Provence-Alpes-Côte d'Azur</c:v>
                </c:pt>
                <c:pt idx="6">
                  <c:v>Pays de la Loire</c:v>
                </c:pt>
                <c:pt idx="7">
                  <c:v>Lorraine</c:v>
                </c:pt>
                <c:pt idx="8">
                  <c:v>Picardie</c:v>
                </c:pt>
                <c:pt idx="9">
                  <c:v>Bourgogne</c:v>
                </c:pt>
                <c:pt idx="10">
                  <c:v>Rhône-Alpes</c:v>
                </c:pt>
                <c:pt idx="11">
                  <c:v>Guadeloupe</c:v>
                </c:pt>
                <c:pt idx="12">
                  <c:v>Languedoc-Roussillon</c:v>
                </c:pt>
                <c:pt idx="13">
                  <c:v>Champagne-Ardenne</c:v>
                </c:pt>
                <c:pt idx="14">
                  <c:v>Limousin</c:v>
                </c:pt>
                <c:pt idx="15">
                  <c:v>Réunion</c:v>
                </c:pt>
                <c:pt idx="16">
                  <c:v>Centre</c:v>
                </c:pt>
                <c:pt idx="17">
                  <c:v>Corse</c:v>
                </c:pt>
                <c:pt idx="18">
                  <c:v>Poitou-Charentes</c:v>
                </c:pt>
                <c:pt idx="19">
                  <c:v>Franche-Comté</c:v>
                </c:pt>
                <c:pt idx="20">
                  <c:v>Basse-Normandie</c:v>
                </c:pt>
                <c:pt idx="21">
                  <c:v>Haute-Normandie</c:v>
                </c:pt>
                <c:pt idx="22">
                  <c:v>Midi-Pyrénées</c:v>
                </c:pt>
              </c:strCache>
            </c:strRef>
          </c:cat>
          <c:val>
            <c:numRef>
              <c:f>'T11'!$K$81:$K$103</c:f>
              <c:numCache>
                <c:ptCount val="23"/>
                <c:pt idx="0">
                  <c:v>1.320368174764154</c:v>
                </c:pt>
                <c:pt idx="1">
                  <c:v>1.1878118197125078</c:v>
                </c:pt>
                <c:pt idx="2">
                  <c:v>1.1092338320026962</c:v>
                </c:pt>
                <c:pt idx="3">
                  <c:v>0.9895632999057303</c:v>
                </c:pt>
                <c:pt idx="4">
                  <c:v>0.98475081374759</c:v>
                </c:pt>
                <c:pt idx="5">
                  <c:v>0.8838679757935561</c:v>
                </c:pt>
                <c:pt idx="6">
                  <c:v>0.8744338357885121</c:v>
                </c:pt>
                <c:pt idx="7">
                  <c:v>0.8268241883519206</c:v>
                </c:pt>
                <c:pt idx="8">
                  <c:v>0.803817242427864</c:v>
                </c:pt>
                <c:pt idx="9">
                  <c:v>0.8022394344030478</c:v>
                </c:pt>
                <c:pt idx="10">
                  <c:v>0.7862271516203949</c:v>
                </c:pt>
                <c:pt idx="11">
                  <c:v>0.7803207129812808</c:v>
                </c:pt>
                <c:pt idx="12">
                  <c:v>0.7714812405030084</c:v>
                </c:pt>
                <c:pt idx="13">
                  <c:v>0.7076680092649311</c:v>
                </c:pt>
                <c:pt idx="14">
                  <c:v>0.6998415992162268</c:v>
                </c:pt>
                <c:pt idx="15">
                  <c:v>0.6866638559515053</c:v>
                </c:pt>
                <c:pt idx="16">
                  <c:v>0.6542095761337864</c:v>
                </c:pt>
                <c:pt idx="17">
                  <c:v>0.5776180012051304</c:v>
                </c:pt>
                <c:pt idx="18">
                  <c:v>0.5664852142232597</c:v>
                </c:pt>
                <c:pt idx="19">
                  <c:v>0.4889743576979946</c:v>
                </c:pt>
                <c:pt idx="20">
                  <c:v>0.47692500795046433</c:v>
                </c:pt>
                <c:pt idx="21">
                  <c:v>0.4095584608132671</c:v>
                </c:pt>
                <c:pt idx="22">
                  <c:v>0.3477895567467552</c:v>
                </c:pt>
              </c:numCache>
            </c:numRef>
          </c:val>
        </c:ser>
        <c:overlap val="100"/>
        <c:gapWidth val="70"/>
        <c:axId val="61631343"/>
        <c:axId val="17811176"/>
      </c:barChart>
      <c:catAx>
        <c:axId val="61631343"/>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811176"/>
        <c:crosses val="autoZero"/>
        <c:auto val="1"/>
        <c:lblOffset val="100"/>
        <c:noMultiLvlLbl val="0"/>
      </c:catAx>
      <c:valAx>
        <c:axId val="17811176"/>
        <c:scaling>
          <c:orientation val="minMax"/>
          <c:max val="1.7"/>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631343"/>
        <c:crossesAt val="1"/>
        <c:crossBetween val="between"/>
        <c:dispUnits/>
        <c:majorUnit val="1"/>
        <c:minorUnit val="0.5"/>
      </c:valAx>
      <c:spPr>
        <a:noFill/>
        <a:ln>
          <a:no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856"/>
          <c:h val="0.78325"/>
        </c:manualLayout>
      </c:layout>
      <c:barChart>
        <c:barDir val="bar"/>
        <c:grouping val="stacked"/>
        <c:varyColors val="0"/>
        <c:ser>
          <c:idx val="0"/>
          <c:order val="0"/>
          <c:tx>
            <c:strRef>
              <c:f>'T12'!$B$91</c:f>
              <c:strCache>
                <c:ptCount val="1"/>
                <c:pt idx="0">
                  <c:v>Services généraux</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'T12'!$B$92:$B$112</c:f>
              <c:numCache>
                <c:ptCount val="21"/>
                <c:pt idx="0">
                  <c:v>68.86954837172712</c:v>
                </c:pt>
                <c:pt idx="1">
                  <c:v>59.76675135218939</c:v>
                </c:pt>
                <c:pt idx="2">
                  <c:v>59.52375676390486</c:v>
                </c:pt>
                <c:pt idx="3">
                  <c:v>40.38602169767389</c:v>
                </c:pt>
                <c:pt idx="4">
                  <c:v>46.900847231343235</c:v>
                </c:pt>
                <c:pt idx="5">
                  <c:v>33.09560242065197</c:v>
                </c:pt>
                <c:pt idx="6">
                  <c:v>18.31849654474346</c:v>
                </c:pt>
                <c:pt idx="7">
                  <c:v>37.50252365223848</c:v>
                </c:pt>
                <c:pt idx="8">
                  <c:v>35.67696376285502</c:v>
                </c:pt>
                <c:pt idx="9">
                  <c:v>35.26384013650833</c:v>
                </c:pt>
                <c:pt idx="10">
                  <c:v>36.86544636067969</c:v>
                </c:pt>
                <c:pt idx="11">
                  <c:v>32.98321315851951</c:v>
                </c:pt>
                <c:pt idx="12">
                  <c:v>36.443657268318034</c:v>
                </c:pt>
                <c:pt idx="13">
                  <c:v>24.26151205659705</c:v>
                </c:pt>
                <c:pt idx="14">
                  <c:v>42.16838640058937</c:v>
                </c:pt>
                <c:pt idx="15">
                  <c:v>37.67270569946415</c:v>
                </c:pt>
                <c:pt idx="16">
                  <c:v>33.10415991331183</c:v>
                </c:pt>
                <c:pt idx="17">
                  <c:v>23.66066686226206</c:v>
                </c:pt>
                <c:pt idx="18">
                  <c:v>28.039981995041007</c:v>
                </c:pt>
                <c:pt idx="19">
                  <c:v>28.67055410153065</c:v>
                </c:pt>
                <c:pt idx="20">
                  <c:v>41.35749952040642</c:v>
                </c:pt>
              </c:numCache>
            </c:numRef>
          </c:val>
        </c:ser>
        <c:ser>
          <c:idx val="1"/>
          <c:order val="1"/>
          <c:tx>
            <c:strRef>
              <c:f>'T12'!$C$91</c:f>
              <c:strCache>
                <c:ptCount val="1"/>
                <c:pt idx="0">
                  <c:v>Formation professionnelle et apprentissage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'T12'!$C$92:$C$112</c:f>
              <c:numCache>
                <c:ptCount val="21"/>
                <c:pt idx="0">
                  <c:v>106.36688137869469</c:v>
                </c:pt>
                <c:pt idx="1">
                  <c:v>87.97619810269325</c:v>
                </c:pt>
                <c:pt idx="2">
                  <c:v>80.97193649613642</c:v>
                </c:pt>
                <c:pt idx="3">
                  <c:v>88.84129156699323</c:v>
                </c:pt>
                <c:pt idx="4">
                  <c:v>80.30111352467001</c:v>
                </c:pt>
                <c:pt idx="5">
                  <c:v>104.77077463371106</c:v>
                </c:pt>
                <c:pt idx="6">
                  <c:v>66.8273060449582</c:v>
                </c:pt>
                <c:pt idx="7">
                  <c:v>104.45102589050624</c:v>
                </c:pt>
                <c:pt idx="8">
                  <c:v>99.34793923630416</c:v>
                </c:pt>
                <c:pt idx="9">
                  <c:v>75.8731570100717</c:v>
                </c:pt>
                <c:pt idx="10">
                  <c:v>85.70566357619859</c:v>
                </c:pt>
                <c:pt idx="11">
                  <c:v>88.52007912776827</c:v>
                </c:pt>
                <c:pt idx="12">
                  <c:v>87.66138864669125</c:v>
                </c:pt>
                <c:pt idx="13">
                  <c:v>78.75154253168563</c:v>
                </c:pt>
                <c:pt idx="14">
                  <c:v>79.23949028533465</c:v>
                </c:pt>
                <c:pt idx="15">
                  <c:v>73.24203451594123</c:v>
                </c:pt>
                <c:pt idx="16">
                  <c:v>88.35212011277432</c:v>
                </c:pt>
                <c:pt idx="17">
                  <c:v>75.7004760049978</c:v>
                </c:pt>
                <c:pt idx="18">
                  <c:v>81.50753385466335</c:v>
                </c:pt>
                <c:pt idx="19">
                  <c:v>95.09928153417654</c:v>
                </c:pt>
                <c:pt idx="20">
                  <c:v>76.34364588133863</c:v>
                </c:pt>
              </c:numCache>
            </c:numRef>
          </c:val>
        </c:ser>
        <c:ser>
          <c:idx val="2"/>
          <c:order val="2"/>
          <c:tx>
            <c:strRef>
              <c:f>'T12'!$D$91</c:f>
              <c:strCache>
                <c:ptCount val="1"/>
                <c:pt idx="0">
                  <c:v>Enseignement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'T12'!$D$92:$D$112</c:f>
              <c:numCache>
                <c:ptCount val="21"/>
                <c:pt idx="0">
                  <c:v>124.86030192324557</c:v>
                </c:pt>
                <c:pt idx="1">
                  <c:v>105.03829935674105</c:v>
                </c:pt>
                <c:pt idx="2">
                  <c:v>114.27776558059551</c:v>
                </c:pt>
                <c:pt idx="3">
                  <c:v>104.2655028705358</c:v>
                </c:pt>
                <c:pt idx="4">
                  <c:v>116.41186845542654</c:v>
                </c:pt>
                <c:pt idx="5">
                  <c:v>112.80575911358042</c:v>
                </c:pt>
                <c:pt idx="6">
                  <c:v>91.53539818277513</c:v>
                </c:pt>
                <c:pt idx="7">
                  <c:v>120.94069817311261</c:v>
                </c:pt>
                <c:pt idx="8">
                  <c:v>117.77017613855622</c:v>
                </c:pt>
                <c:pt idx="9">
                  <c:v>114.40501020363794</c:v>
                </c:pt>
                <c:pt idx="10">
                  <c:v>96.41762227831009</c:v>
                </c:pt>
                <c:pt idx="11">
                  <c:v>121.12604326293297</c:v>
                </c:pt>
                <c:pt idx="12">
                  <c:v>106.28268150454534</c:v>
                </c:pt>
                <c:pt idx="13">
                  <c:v>74.71636114338314</c:v>
                </c:pt>
                <c:pt idx="14">
                  <c:v>97.36362564903978</c:v>
                </c:pt>
                <c:pt idx="15">
                  <c:v>88.62093822304139</c:v>
                </c:pt>
                <c:pt idx="16">
                  <c:v>85.79324043782431</c:v>
                </c:pt>
                <c:pt idx="17">
                  <c:v>98.13493047089591</c:v>
                </c:pt>
                <c:pt idx="18">
                  <c:v>88.20259546061415</c:v>
                </c:pt>
                <c:pt idx="19">
                  <c:v>80.77906050409003</c:v>
                </c:pt>
                <c:pt idx="20">
                  <c:v>99.44913717258092</c:v>
                </c:pt>
              </c:numCache>
            </c:numRef>
          </c:val>
        </c:ser>
        <c:ser>
          <c:idx val="3"/>
          <c:order val="3"/>
          <c:tx>
            <c:strRef>
              <c:f>'T12'!$E$91</c:f>
              <c:strCache>
                <c:ptCount val="1"/>
                <c:pt idx="0">
                  <c:v>Culture, sports et loisirs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'T12'!$E$92:$E$112</c:f>
              <c:numCache>
                <c:ptCount val="21"/>
                <c:pt idx="0">
                  <c:v>24.15569218122725</c:v>
                </c:pt>
                <c:pt idx="1">
                  <c:v>43.75876034435854</c:v>
                </c:pt>
                <c:pt idx="2">
                  <c:v>20.094277014007243</c:v>
                </c:pt>
                <c:pt idx="3">
                  <c:v>16.724474600760324</c:v>
                </c:pt>
                <c:pt idx="4">
                  <c:v>12.359149593343389</c:v>
                </c:pt>
                <c:pt idx="5">
                  <c:v>20.563998841022777</c:v>
                </c:pt>
                <c:pt idx="6">
                  <c:v>10.281195249252743</c:v>
                </c:pt>
                <c:pt idx="7">
                  <c:v>21.917337720252803</c:v>
                </c:pt>
                <c:pt idx="8">
                  <c:v>12.068874048977522</c:v>
                </c:pt>
                <c:pt idx="9">
                  <c:v>22.844978175760474</c:v>
                </c:pt>
                <c:pt idx="10">
                  <c:v>13.333388488093016</c:v>
                </c:pt>
                <c:pt idx="11">
                  <c:v>17.130721862408002</c:v>
                </c:pt>
                <c:pt idx="12">
                  <c:v>12.186694726513641</c:v>
                </c:pt>
                <c:pt idx="13">
                  <c:v>10.201664011216282</c:v>
                </c:pt>
                <c:pt idx="14">
                  <c:v>13.999287402132428</c:v>
                </c:pt>
                <c:pt idx="15">
                  <c:v>15.233349321315197</c:v>
                </c:pt>
                <c:pt idx="16">
                  <c:v>19.100326689948016</c:v>
                </c:pt>
                <c:pt idx="17">
                  <c:v>11.969363185237269</c:v>
                </c:pt>
                <c:pt idx="18">
                  <c:v>16.243709631890138</c:v>
                </c:pt>
                <c:pt idx="19">
                  <c:v>13.282538634146288</c:v>
                </c:pt>
                <c:pt idx="20">
                  <c:v>17.676054940475268</c:v>
                </c:pt>
              </c:numCache>
            </c:numRef>
          </c:val>
        </c:ser>
        <c:ser>
          <c:idx val="4"/>
          <c:order val="4"/>
          <c:tx>
            <c:strRef>
              <c:f>'T12'!$F$91</c:f>
              <c:strCache>
                <c:ptCount val="1"/>
                <c:pt idx="0">
                  <c:v>Santé et action sociale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'T12'!$F$92:$F$103</c:f>
              <c:numCache>
                <c:ptCount val="12"/>
                <c:pt idx="0">
                  <c:v>2.665029601986468</c:v>
                </c:pt>
                <c:pt idx="1">
                  <c:v>5.021651606587237</c:v>
                </c:pt>
                <c:pt idx="2">
                  <c:v>1.8265218594496564</c:v>
                </c:pt>
                <c:pt idx="3">
                  <c:v>1.1336081398444062</c:v>
                </c:pt>
                <c:pt idx="4">
                  <c:v>8.592181512459497</c:v>
                </c:pt>
                <c:pt idx="5">
                  <c:v>0.8931622323907735</c:v>
                </c:pt>
                <c:pt idx="6">
                  <c:v>5.640849327038093</c:v>
                </c:pt>
                <c:pt idx="7">
                  <c:v>2.62193278368817</c:v>
                </c:pt>
                <c:pt idx="8">
                  <c:v>0.8212095908559403</c:v>
                </c:pt>
                <c:pt idx="9">
                  <c:v>0.8790422824960752</c:v>
                </c:pt>
                <c:pt idx="10">
                  <c:v>0.7523199297566718</c:v>
                </c:pt>
                <c:pt idx="11">
                  <c:v>0.7404738700717396</c:v>
                </c:pt>
              </c:numCache>
            </c:numRef>
          </c:val>
        </c:ser>
        <c:ser>
          <c:idx val="5"/>
          <c:order val="5"/>
          <c:tx>
            <c:strRef>
              <c:f>'T12'!$G$91</c:f>
              <c:strCache>
                <c:ptCount val="1"/>
                <c:pt idx="0">
                  <c:v>Aménagement des territoires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'T12'!$G$92:$G$112</c:f>
              <c:numCache>
                <c:ptCount val="21"/>
                <c:pt idx="0">
                  <c:v>22.99896985348882</c:v>
                </c:pt>
                <c:pt idx="1">
                  <c:v>21.44141122061237</c:v>
                </c:pt>
                <c:pt idx="2">
                  <c:v>32.08081200556736</c:v>
                </c:pt>
                <c:pt idx="3">
                  <c:v>22.52393844475805</c:v>
                </c:pt>
                <c:pt idx="4">
                  <c:v>27.236404246259987</c:v>
                </c:pt>
                <c:pt idx="5">
                  <c:v>17.356734641076763</c:v>
                </c:pt>
                <c:pt idx="6">
                  <c:v>28.359397870915018</c:v>
                </c:pt>
                <c:pt idx="7">
                  <c:v>13.405130732760641</c:v>
                </c:pt>
                <c:pt idx="8">
                  <c:v>23.99458147016865</c:v>
                </c:pt>
                <c:pt idx="9">
                  <c:v>12.458409492007275</c:v>
                </c:pt>
                <c:pt idx="10">
                  <c:v>23.931881931674894</c:v>
                </c:pt>
                <c:pt idx="11">
                  <c:v>8.770298696533553</c:v>
                </c:pt>
                <c:pt idx="12">
                  <c:v>10.708179210616434</c:v>
                </c:pt>
                <c:pt idx="13">
                  <c:v>6.208480288674359</c:v>
                </c:pt>
                <c:pt idx="14">
                  <c:v>13.866481984486562</c:v>
                </c:pt>
                <c:pt idx="15">
                  <c:v>30.262627237689003</c:v>
                </c:pt>
                <c:pt idx="16">
                  <c:v>30.083944679582537</c:v>
                </c:pt>
                <c:pt idx="17">
                  <c:v>22.638059154117368</c:v>
                </c:pt>
                <c:pt idx="18">
                  <c:v>17.975967957276367</c:v>
                </c:pt>
                <c:pt idx="19">
                  <c:v>20.713067996207272</c:v>
                </c:pt>
                <c:pt idx="20">
                  <c:v>30.061790394457443</c:v>
                </c:pt>
              </c:numCache>
            </c:numRef>
          </c:val>
        </c:ser>
        <c:ser>
          <c:idx val="6"/>
          <c:order val="6"/>
          <c:tx>
            <c:strRef>
              <c:f>'T12'!$H$91</c:f>
              <c:strCache>
                <c:ptCount val="1"/>
                <c:pt idx="0">
                  <c:v>Environnement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'T12'!$H$92:$H$112</c:f>
              <c:numCache>
                <c:ptCount val="21"/>
                <c:pt idx="0">
                  <c:v>5.222201424403347</c:v>
                </c:pt>
                <c:pt idx="1">
                  <c:v>6.6219983443175865</c:v>
                </c:pt>
                <c:pt idx="2">
                  <c:v>7.568404918312351</c:v>
                </c:pt>
                <c:pt idx="3">
                  <c:v>10.468026888070057</c:v>
                </c:pt>
                <c:pt idx="4">
                  <c:v>5.463653486710593</c:v>
                </c:pt>
                <c:pt idx="5">
                  <c:v>12.193846200554542</c:v>
                </c:pt>
                <c:pt idx="6">
                  <c:v>12.42060260226363</c:v>
                </c:pt>
                <c:pt idx="7">
                  <c:v>8.911751652562806</c:v>
                </c:pt>
                <c:pt idx="8">
                  <c:v>6.8836258801659005</c:v>
                </c:pt>
                <c:pt idx="9">
                  <c:v>15.324199790379339</c:v>
                </c:pt>
                <c:pt idx="10">
                  <c:v>8.499187021613876</c:v>
                </c:pt>
                <c:pt idx="11">
                  <c:v>5.442472153367745</c:v>
                </c:pt>
                <c:pt idx="12">
                  <c:v>5.252113596234508</c:v>
                </c:pt>
                <c:pt idx="13">
                  <c:v>7.797329208196367</c:v>
                </c:pt>
                <c:pt idx="14">
                  <c:v>8.31986881134396</c:v>
                </c:pt>
                <c:pt idx="15">
                  <c:v>7.909746937396493</c:v>
                </c:pt>
                <c:pt idx="16">
                  <c:v>5.842561960354263</c:v>
                </c:pt>
                <c:pt idx="17">
                  <c:v>7.050286564113977</c:v>
                </c:pt>
                <c:pt idx="18">
                  <c:v>8.263971008964333</c:v>
                </c:pt>
                <c:pt idx="19">
                  <c:v>8.311905636437407</c:v>
                </c:pt>
                <c:pt idx="20">
                  <c:v>13.102165557905135</c:v>
                </c:pt>
              </c:numCache>
            </c:numRef>
          </c:val>
        </c:ser>
        <c:ser>
          <c:idx val="7"/>
          <c:order val="7"/>
          <c:tx>
            <c:strRef>
              <c:f>'T12'!$I$91</c:f>
              <c:strCache>
                <c:ptCount val="1"/>
                <c:pt idx="0">
                  <c:v>Transports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'T12'!$I$92:$I$112</c:f>
              <c:numCache>
                <c:ptCount val="21"/>
                <c:pt idx="0">
                  <c:v>112.88677943738553</c:v>
                </c:pt>
                <c:pt idx="1">
                  <c:v>101.47185583667054</c:v>
                </c:pt>
                <c:pt idx="2">
                  <c:v>109.97347385168068</c:v>
                </c:pt>
                <c:pt idx="3">
                  <c:v>126.73618870047093</c:v>
                </c:pt>
                <c:pt idx="4">
                  <c:v>89.9368545634305</c:v>
                </c:pt>
                <c:pt idx="5">
                  <c:v>86.11826451741072</c:v>
                </c:pt>
                <c:pt idx="6">
                  <c:v>105.78245350872488</c:v>
                </c:pt>
                <c:pt idx="7">
                  <c:v>80.20664983164983</c:v>
                </c:pt>
                <c:pt idx="8">
                  <c:v>81.32155151927408</c:v>
                </c:pt>
                <c:pt idx="9">
                  <c:v>81.70969787935267</c:v>
                </c:pt>
                <c:pt idx="10">
                  <c:v>103.61905716125658</c:v>
                </c:pt>
                <c:pt idx="11">
                  <c:v>86.4905025094759</c:v>
                </c:pt>
                <c:pt idx="12">
                  <c:v>84.42292933144539</c:v>
                </c:pt>
                <c:pt idx="13">
                  <c:v>123.41904818217509</c:v>
                </c:pt>
                <c:pt idx="14">
                  <c:v>97.19148808979958</c:v>
                </c:pt>
                <c:pt idx="15">
                  <c:v>84.06937497046245</c:v>
                </c:pt>
                <c:pt idx="16">
                  <c:v>74.10033818502008</c:v>
                </c:pt>
                <c:pt idx="17">
                  <c:v>89.77449199997977</c:v>
                </c:pt>
                <c:pt idx="18">
                  <c:v>88.57402189586115</c:v>
                </c:pt>
                <c:pt idx="19">
                  <c:v>57.66969953019166</c:v>
                </c:pt>
                <c:pt idx="20">
                  <c:v>50.164384830290025</c:v>
                </c:pt>
              </c:numCache>
            </c:numRef>
          </c:val>
        </c:ser>
        <c:ser>
          <c:idx val="8"/>
          <c:order val="8"/>
          <c:tx>
            <c:strRef>
              <c:f>'T12'!$J$91</c:f>
              <c:strCache>
                <c:ptCount val="1"/>
                <c:pt idx="0">
                  <c:v>Action économique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'T12'!$J$92:$J$112</c:f>
              <c:numCache>
                <c:ptCount val="21"/>
                <c:pt idx="0">
                  <c:v>89.76948017524269</c:v>
                </c:pt>
                <c:pt idx="1">
                  <c:v>25.570572975323703</c:v>
                </c:pt>
                <c:pt idx="2">
                  <c:v>34.00936658500795</c:v>
                </c:pt>
                <c:pt idx="3">
                  <c:v>42.61004448489421</c:v>
                </c:pt>
                <c:pt idx="4">
                  <c:v>46.82321442746935</c:v>
                </c:pt>
                <c:pt idx="5">
                  <c:v>43.23314384451753</c:v>
                </c:pt>
                <c:pt idx="6">
                  <c:v>20.976463909056747</c:v>
                </c:pt>
                <c:pt idx="7">
                  <c:v>39.397715003862025</c:v>
                </c:pt>
                <c:pt idx="8">
                  <c:v>37.29047346003217</c:v>
                </c:pt>
                <c:pt idx="9">
                  <c:v>52.126645064842954</c:v>
                </c:pt>
                <c:pt idx="10">
                  <c:v>30.89082434054378</c:v>
                </c:pt>
                <c:pt idx="11">
                  <c:v>33.18426841679713</c:v>
                </c:pt>
                <c:pt idx="12">
                  <c:v>49.504540497742504</c:v>
                </c:pt>
                <c:pt idx="13">
                  <c:v>33.01981706423846</c:v>
                </c:pt>
                <c:pt idx="14">
                  <c:v>36.64325645677184</c:v>
                </c:pt>
                <c:pt idx="15">
                  <c:v>24.344825977353377</c:v>
                </c:pt>
                <c:pt idx="16">
                  <c:v>30.97856782130834</c:v>
                </c:pt>
                <c:pt idx="17">
                  <c:v>31.649621624082513</c:v>
                </c:pt>
                <c:pt idx="18">
                  <c:v>37.63646767118062</c:v>
                </c:pt>
                <c:pt idx="19">
                  <c:v>41.32977010301523</c:v>
                </c:pt>
                <c:pt idx="20">
                  <c:v>26.810934292373467</c:v>
                </c:pt>
              </c:numCache>
            </c:numRef>
          </c:val>
        </c:ser>
        <c:ser>
          <c:idx val="9"/>
          <c:order val="9"/>
          <c:tx>
            <c:strRef>
              <c:f>'T12'!$K$91</c:f>
              <c:strCache>
                <c:ptCount val="1"/>
                <c:pt idx="0">
                  <c:v>Annuité de la dette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'T12'!$K$92:$K$112</c:f>
              <c:numCache>
                <c:ptCount val="21"/>
                <c:pt idx="0">
                  <c:v>38.10887614549805</c:v>
                </c:pt>
                <c:pt idx="1">
                  <c:v>37.31999158507701</c:v>
                </c:pt>
                <c:pt idx="2">
                  <c:v>28.081884733564184</c:v>
                </c:pt>
                <c:pt idx="3">
                  <c:v>28.851732561797522</c:v>
                </c:pt>
                <c:pt idx="4">
                  <c:v>47.629700726713764</c:v>
                </c:pt>
                <c:pt idx="5">
                  <c:v>23.893465836902326</c:v>
                </c:pt>
                <c:pt idx="6">
                  <c:v>37.087944123832706</c:v>
                </c:pt>
                <c:pt idx="7">
                  <c:v>16.065438926655656</c:v>
                </c:pt>
                <c:pt idx="8">
                  <c:v>20.421229648718512</c:v>
                </c:pt>
                <c:pt idx="9">
                  <c:v>20.291819546301724</c:v>
                </c:pt>
                <c:pt idx="10">
                  <c:v>27.637107318551585</c:v>
                </c:pt>
                <c:pt idx="11">
                  <c:v>18.001318242719368</c:v>
                </c:pt>
                <c:pt idx="12">
                  <c:v>16.490816998146883</c:v>
                </c:pt>
                <c:pt idx="13">
                  <c:v>40.75226325874101</c:v>
                </c:pt>
                <c:pt idx="14">
                  <c:v>6.907223357993474</c:v>
                </c:pt>
                <c:pt idx="15">
                  <c:v>28.329086362251452</c:v>
                </c:pt>
                <c:pt idx="16">
                  <c:v>24.765366420748755</c:v>
                </c:pt>
                <c:pt idx="17">
                  <c:v>22.002901050650777</c:v>
                </c:pt>
                <c:pt idx="18">
                  <c:v>13.183841312225825</c:v>
                </c:pt>
                <c:pt idx="19">
                  <c:v>32.1184859181028</c:v>
                </c:pt>
                <c:pt idx="20">
                  <c:v>19.52276581060133</c:v>
                </c:pt>
              </c:numCache>
            </c:numRef>
          </c:val>
        </c:ser>
        <c:ser>
          <c:idx val="10"/>
          <c:order val="10"/>
          <c:tx>
            <c:strRef>
              <c:f>'T12'!$L$91</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'T12'!$L$92:$L$112</c:f>
              <c:numCache>
                <c:ptCount val="21"/>
                <c:pt idx="0">
                  <c:v>4.411435542541811</c:v>
                </c:pt>
                <c:pt idx="1">
                  <c:v>3.6625123469250043</c:v>
                </c:pt>
                <c:pt idx="2">
                  <c:v>1.7063574323558377</c:v>
                </c:pt>
                <c:pt idx="3">
                  <c:v>4.756676423006091</c:v>
                </c:pt>
                <c:pt idx="4">
                  <c:v>0.7429511651234193</c:v>
                </c:pt>
                <c:pt idx="5">
                  <c:v>12.440898431750684</c:v>
                </c:pt>
                <c:pt idx="6">
                  <c:v>60.877800268263655</c:v>
                </c:pt>
                <c:pt idx="7">
                  <c:v>1.8416068159413703</c:v>
                </c:pt>
                <c:pt idx="8">
                  <c:v>11.393910985240813</c:v>
                </c:pt>
                <c:pt idx="9">
                  <c:v>0.8434307614567886</c:v>
                </c:pt>
                <c:pt idx="10">
                  <c:v>1.3957535546758306</c:v>
                </c:pt>
                <c:pt idx="11">
                  <c:v>2.4538573541838935</c:v>
                </c:pt>
                <c:pt idx="12">
                  <c:v>1.2993668319009213</c:v>
                </c:pt>
                <c:pt idx="13">
                  <c:v>2.0847096663187337</c:v>
                </c:pt>
                <c:pt idx="14">
                  <c:v>0.3358176890702867</c:v>
                </c:pt>
                <c:pt idx="15">
                  <c:v>5.502750435647438</c:v>
                </c:pt>
                <c:pt idx="16">
                  <c:v>1.7181301042909278</c:v>
                </c:pt>
                <c:pt idx="17">
                  <c:v>1.5586507964610206</c:v>
                </c:pt>
                <c:pt idx="18">
                  <c:v>1.3934617585351838</c:v>
                </c:pt>
                <c:pt idx="19">
                  <c:v>1.0846165629267084</c:v>
                </c:pt>
                <c:pt idx="20">
                  <c:v>3.117137697377601</c:v>
                </c:pt>
              </c:numCache>
            </c:numRef>
          </c:val>
        </c:ser>
        <c:overlap val="100"/>
        <c:gapWidth val="60"/>
        <c:axId val="26082857"/>
        <c:axId val="33419122"/>
      </c:barChart>
      <c:catAx>
        <c:axId val="26082857"/>
        <c:scaling>
          <c:orientation val="minMax"/>
        </c:scaling>
        <c:axPos val="l"/>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3419122"/>
        <c:crossesAt val="0"/>
        <c:auto val="1"/>
        <c:lblOffset val="100"/>
        <c:noMultiLvlLbl val="0"/>
      </c:catAx>
      <c:valAx>
        <c:axId val="33419122"/>
        <c:scaling>
          <c:orientation val="minMax"/>
          <c:max val="6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75" b="0" i="0" u="none" baseline="0">
                <a:latin typeface="Arial"/>
                <a:ea typeface="Arial"/>
                <a:cs typeface="Arial"/>
              </a:defRPr>
            </a:pPr>
          </a:p>
        </c:txPr>
        <c:crossAx val="26082857"/>
        <c:crossesAt val="1"/>
        <c:crossBetween val="between"/>
        <c:dispUnits/>
        <c:majorUnit val="100"/>
        <c:minorUnit val="50"/>
      </c:valAx>
      <c:spPr>
        <a:noFill/>
        <a:ln w="3175">
          <a:solidFill>
            <a:srgbClr val="FFFFFF"/>
          </a:solidFill>
        </a:ln>
      </c:spPr>
    </c:plotArea>
    <c:legend>
      <c:legendPos val="b"/>
      <c:layout>
        <c:manualLayout>
          <c:xMode val="edge"/>
          <c:yMode val="edge"/>
          <c:x val="0.015"/>
          <c:y val="0.83325"/>
          <c:w val="0.825"/>
          <c:h val="0.113"/>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4"/>
          <c:y val="0.292"/>
          <c:w val="0.83275"/>
          <c:h val="0.60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val>
            <c:numRef>
              <c:f>'T3'!$L$31:$P$31</c:f>
              <c:numCache>
                <c:ptCount val="5"/>
                <c:pt idx="0">
                  <c:v>0.11154931518933531</c:v>
                </c:pt>
                <c:pt idx="1">
                  <c:v>0.1655454785225096</c:v>
                </c:pt>
                <c:pt idx="2">
                  <c:v>0.6755580784326899</c:v>
                </c:pt>
                <c:pt idx="3">
                  <c:v>0.0346046194165365</c:v>
                </c:pt>
                <c:pt idx="4">
                  <c:v>0.01274250843892857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85"/>
          <c:y val="0.31025"/>
          <c:w val="0.83625"/>
          <c:h val="0.585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650" b="0" i="0" u="none" baseline="0">
                    <a:latin typeface="Arial"/>
                    <a:ea typeface="Arial"/>
                    <a:cs typeface="Arial"/>
                  </a:defRPr>
                </a:pPr>
              </a:p>
            </c:txPr>
            <c:showLegendKey val="0"/>
            <c:showVal val="1"/>
            <c:showBubbleSize val="0"/>
            <c:showCatName val="0"/>
            <c:showSerName val="0"/>
            <c:showLeaderLines val="1"/>
            <c:showPercent val="0"/>
          </c:dLbls>
          <c:val>
            <c:numRef>
              <c:f>'T3'!$L$36:$P$36</c:f>
              <c:numCache>
                <c:ptCount val="5"/>
                <c:pt idx="0">
                  <c:v>0.17958816636327607</c:v>
                </c:pt>
                <c:pt idx="1">
                  <c:v>0.260189039494086</c:v>
                </c:pt>
                <c:pt idx="2">
                  <c:v>0.5186087012127538</c:v>
                </c:pt>
                <c:pt idx="3">
                  <c:v>0.033841915174784805</c:v>
                </c:pt>
                <c:pt idx="4">
                  <c:v>0.007772177755099297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25"/>
          <c:w val="0.83475"/>
          <c:h val="0.98075"/>
        </c:manualLayout>
      </c:layout>
      <c:barChart>
        <c:barDir val="bar"/>
        <c:grouping val="stacked"/>
        <c:varyColors val="0"/>
        <c:ser>
          <c:idx val="2"/>
          <c:order val="0"/>
          <c:tx>
            <c:strRef>
              <c:f>'T3'!$N$114</c:f>
              <c:strCache>
                <c:ptCount val="1"/>
                <c:pt idx="0">
                  <c:v>Autres charges d'activité</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FFFF"/>
                    </a:solidFill>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'T3'!$N$115:$N$130</c:f>
              <c:numCache>
                <c:ptCount val="16"/>
                <c:pt idx="0">
                  <c:v>263.1582564213993</c:v>
                </c:pt>
                <c:pt idx="1">
                  <c:v>248.567568588727</c:v>
                </c:pt>
                <c:pt idx="2">
                  <c:v>217.88288679153416</c:v>
                </c:pt>
                <c:pt idx="3">
                  <c:v>220.75978511264057</c:v>
                </c:pt>
                <c:pt idx="4">
                  <c:v>198.84765820396487</c:v>
                </c:pt>
                <c:pt idx="5">
                  <c:v>192.68641525796838</c:v>
                </c:pt>
                <c:pt idx="6">
                  <c:v>192.26050848313835</c:v>
                </c:pt>
                <c:pt idx="7">
                  <c:v>165.17235818343522</c:v>
                </c:pt>
                <c:pt idx="8">
                  <c:v>185.19597539219436</c:v>
                </c:pt>
                <c:pt idx="9">
                  <c:v>194.8894585409344</c:v>
                </c:pt>
                <c:pt idx="10">
                  <c:v>195.2705704184425</c:v>
                </c:pt>
                <c:pt idx="11">
                  <c:v>167.47580899830584</c:v>
                </c:pt>
                <c:pt idx="12">
                  <c:v>167.3655194535529</c:v>
                </c:pt>
                <c:pt idx="13">
                  <c:v>189.3563910373469</c:v>
                </c:pt>
                <c:pt idx="14">
                  <c:v>171.80712265318527</c:v>
                </c:pt>
                <c:pt idx="15">
                  <c:v>145.23502854169698</c:v>
                </c:pt>
              </c:numCache>
            </c:numRef>
          </c:val>
        </c:ser>
        <c:ser>
          <c:idx val="1"/>
          <c:order val="1"/>
          <c:tx>
            <c:strRef>
              <c:f>'T3'!$M$114</c:f>
              <c:strCache>
                <c:ptCount val="1"/>
                <c:pt idx="0">
                  <c:v>Personnel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99CCFF"/>
              </a:solidFill>
            </c:spPr>
          </c:dPt>
          <c:dLbls>
            <c:dLbl>
              <c:idx val="7"/>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'T3'!$M$115:$M$130</c:f>
              <c:numCache>
                <c:ptCount val="16"/>
                <c:pt idx="0">
                  <c:v>75.46327141546318</c:v>
                </c:pt>
                <c:pt idx="1">
                  <c:v>53.726381858489766</c:v>
                </c:pt>
                <c:pt idx="2">
                  <c:v>46.0955117625556</c:v>
                </c:pt>
                <c:pt idx="3">
                  <c:v>46.4948724622746</c:v>
                </c:pt>
                <c:pt idx="4">
                  <c:v>58.771483893174356</c:v>
                </c:pt>
                <c:pt idx="5">
                  <c:v>52.00972580739708</c:v>
                </c:pt>
                <c:pt idx="6">
                  <c:v>46.759376195252905</c:v>
                </c:pt>
                <c:pt idx="7">
                  <c:v>32.42603994688612</c:v>
                </c:pt>
                <c:pt idx="8">
                  <c:v>47.97652873121695</c:v>
                </c:pt>
                <c:pt idx="9">
                  <c:v>56.965269119085136</c:v>
                </c:pt>
                <c:pt idx="10">
                  <c:v>36.093888948372395</c:v>
                </c:pt>
                <c:pt idx="11">
                  <c:v>58.16508291619191</c:v>
                </c:pt>
                <c:pt idx="12">
                  <c:v>44.86308153770198</c:v>
                </c:pt>
                <c:pt idx="13">
                  <c:v>37.60917779747783</c:v>
                </c:pt>
                <c:pt idx="14">
                  <c:v>42.30349365893508</c:v>
                </c:pt>
                <c:pt idx="15">
                  <c:v>42.829226637717625</c:v>
                </c:pt>
              </c:numCache>
            </c:numRef>
          </c:val>
        </c:ser>
        <c:ser>
          <c:idx val="0"/>
          <c:order val="2"/>
          <c:tx>
            <c:strRef>
              <c:f>'T3'!$L$114</c:f>
              <c:strCache>
                <c:ptCount val="1"/>
                <c:pt idx="0">
                  <c:v>Charges à caractère général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CFFFF"/>
              </a:solidFill>
            </c:spPr>
          </c:dP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'T3'!$L$115:$L$130</c:f>
              <c:numCache>
                <c:ptCount val="16"/>
                <c:pt idx="0">
                  <c:v>53.132064259151875</c:v>
                </c:pt>
                <c:pt idx="1">
                  <c:v>16.347160002409936</c:v>
                </c:pt>
                <c:pt idx="2">
                  <c:v>36.623934698576114</c:v>
                </c:pt>
                <c:pt idx="3">
                  <c:v>32.90635035587325</c:v>
                </c:pt>
                <c:pt idx="4">
                  <c:v>37.45847069744403</c:v>
                </c:pt>
                <c:pt idx="5">
                  <c:v>37.703611902286276</c:v>
                </c:pt>
                <c:pt idx="6">
                  <c:v>36.64279889441361</c:v>
                </c:pt>
                <c:pt idx="7">
                  <c:v>16.65900061134344</c:v>
                </c:pt>
                <c:pt idx="8">
                  <c:v>34.86396537852553</c:v>
                </c:pt>
                <c:pt idx="9">
                  <c:v>23.143639478879063</c:v>
                </c:pt>
                <c:pt idx="10">
                  <c:v>23.11045448419541</c:v>
                </c:pt>
                <c:pt idx="11">
                  <c:v>36.86328270025989</c:v>
                </c:pt>
                <c:pt idx="12">
                  <c:v>37.155112182339415</c:v>
                </c:pt>
                <c:pt idx="13">
                  <c:v>24.988561937557854</c:v>
                </c:pt>
                <c:pt idx="14">
                  <c:v>33.71229367303571</c:v>
                </c:pt>
                <c:pt idx="15">
                  <c:v>45.88844372405045</c:v>
                </c:pt>
              </c:numCache>
            </c:numRef>
          </c:val>
        </c:ser>
        <c:ser>
          <c:idx val="3"/>
          <c:order val="3"/>
          <c:tx>
            <c:strRef>
              <c:f>'T3'!$O$114</c:f>
              <c:strCache>
                <c:ptCount val="1"/>
                <c:pt idx="0">
                  <c:v>Intérêts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'T3'!$O$115:$O$130</c:f>
              <c:numCache>
                <c:ptCount val="16"/>
                <c:pt idx="0">
                  <c:v>13.238757069985823</c:v>
                </c:pt>
                <c:pt idx="1">
                  <c:v>10.211594448568794</c:v>
                </c:pt>
                <c:pt idx="2">
                  <c:v>4.215058076959693</c:v>
                </c:pt>
                <c:pt idx="3">
                  <c:v>10.860051124871111</c:v>
                </c:pt>
                <c:pt idx="4">
                  <c:v>11.294123497526716</c:v>
                </c:pt>
                <c:pt idx="5">
                  <c:v>10.626298510031583</c:v>
                </c:pt>
                <c:pt idx="6">
                  <c:v>14.72190749734789</c:v>
                </c:pt>
                <c:pt idx="7">
                  <c:v>13.092230010959728</c:v>
                </c:pt>
                <c:pt idx="8">
                  <c:v>6.5178087146375</c:v>
                </c:pt>
                <c:pt idx="9">
                  <c:v>5.0098204101826775</c:v>
                </c:pt>
                <c:pt idx="10">
                  <c:v>12.384999288861332</c:v>
                </c:pt>
                <c:pt idx="11">
                  <c:v>5.451643601200002</c:v>
                </c:pt>
                <c:pt idx="12">
                  <c:v>12.056748285816852</c:v>
                </c:pt>
                <c:pt idx="13">
                  <c:v>7.775865383156201</c:v>
                </c:pt>
                <c:pt idx="14">
                  <c:v>7.980645363999121</c:v>
                </c:pt>
                <c:pt idx="15">
                  <c:v>7.122304207857326</c:v>
                </c:pt>
              </c:numCache>
            </c:numRef>
          </c:val>
        </c:ser>
        <c:ser>
          <c:idx val="4"/>
          <c:order val="4"/>
          <c:tx>
            <c:strRef>
              <c:f>'T3'!$P$114</c:f>
              <c:strCache>
                <c:ptCount val="1"/>
                <c:pt idx="0">
                  <c:v>Autres</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ptCount val="16"/>
                <c:pt idx="0">
                  <c:v>Limousin</c:v>
                </c:pt>
                <c:pt idx="1">
                  <c:v>Picardie</c:v>
                </c:pt>
                <c:pt idx="2">
                  <c:v>Champagne-Ardenne</c:v>
                </c:pt>
                <c:pt idx="3">
                  <c:v>Bourgogne</c:v>
                </c:pt>
                <c:pt idx="4">
                  <c:v>Nord-Pas-de-Calais</c:v>
                </c:pt>
                <c:pt idx="5">
                  <c:v>Lorraine</c:v>
                </c:pt>
                <c:pt idx="6">
                  <c:v>Auvergne</c:v>
                </c:pt>
                <c:pt idx="7">
                  <c:v>Ile-de-France</c:v>
                </c:pt>
                <c:pt idx="8">
                  <c:v>Basse-Normandie</c:v>
                </c:pt>
                <c:pt idx="9">
                  <c:v>Franche-Comté</c:v>
                </c:pt>
                <c:pt idx="10">
                  <c:v>Alsace</c:v>
                </c:pt>
                <c:pt idx="11">
                  <c:v>Haute-Normandie</c:v>
                </c:pt>
                <c:pt idx="12">
                  <c:v>Provence-Alpes-Côte d'Azur</c:v>
                </c:pt>
                <c:pt idx="13">
                  <c:v>Rhône-Alpes</c:v>
                </c:pt>
                <c:pt idx="14">
                  <c:v>Centre</c:v>
                </c:pt>
                <c:pt idx="15">
                  <c:v>Languedoc-Roussillon</c:v>
                </c:pt>
              </c:strCache>
            </c:strRef>
          </c:cat>
          <c:val>
            <c:numRef>
              <c:f>'T3'!$P$115:$P$130</c:f>
              <c:numCache>
                <c:ptCount val="16"/>
                <c:pt idx="0">
                  <c:v>4.256586327455687</c:v>
                </c:pt>
                <c:pt idx="1">
                  <c:v>0.9359676864305255</c:v>
                </c:pt>
                <c:pt idx="2">
                  <c:v>11.393910985240765</c:v>
                </c:pt>
                <c:pt idx="3">
                  <c:v>4.07509489264784</c:v>
                </c:pt>
                <c:pt idx="4">
                  <c:v>3.650788740579563</c:v>
                </c:pt>
                <c:pt idx="5">
                  <c:v>1.3978322516486863</c:v>
                </c:pt>
                <c:pt idx="6">
                  <c:v>2.1938204071617866</c:v>
                </c:pt>
                <c:pt idx="7">
                  <c:v>59.737624968205665</c:v>
                </c:pt>
                <c:pt idx="8">
                  <c:v>12.491455183024035</c:v>
                </c:pt>
                <c:pt idx="9">
                  <c:v>2.4546874818409576</c:v>
                </c:pt>
                <c:pt idx="10">
                  <c:v>2.8242816300896565</c:v>
                </c:pt>
                <c:pt idx="11">
                  <c:v>1.5363889208946184</c:v>
                </c:pt>
                <c:pt idx="12">
                  <c:v>4.4150329261928745</c:v>
                </c:pt>
                <c:pt idx="13">
                  <c:v>1.7003204560744942</c:v>
                </c:pt>
                <c:pt idx="14">
                  <c:v>1.105059594285241</c:v>
                </c:pt>
                <c:pt idx="15">
                  <c:v>1.154562997905293</c:v>
                </c:pt>
              </c:numCache>
            </c:numRef>
          </c:val>
        </c:ser>
        <c:overlap val="100"/>
        <c:gapWidth val="60"/>
        <c:axId val="28137389"/>
        <c:axId val="51909910"/>
      </c:barChart>
      <c:catAx>
        <c:axId val="2813738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909910"/>
        <c:crossesAt val="0"/>
        <c:auto val="1"/>
        <c:lblOffset val="100"/>
        <c:tickLblSkip val="1"/>
        <c:noMultiLvlLbl val="0"/>
      </c:catAx>
      <c:valAx>
        <c:axId val="51909910"/>
        <c:scaling>
          <c:orientation val="minMax"/>
          <c:max val="4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28137389"/>
        <c:crossesAt val="1"/>
        <c:crossBetween val="between"/>
        <c:dispUnits/>
        <c:majorUnit val="100"/>
        <c:minorUnit val="50"/>
      </c:valAx>
      <c:spPr>
        <a:noFill/>
        <a:ln w="3175">
          <a:solidFill>
            <a:srgbClr val="FFFFFF"/>
          </a:solidFill>
        </a:ln>
      </c:spPr>
    </c:plotArea>
    <c:legend>
      <c:legendPos val="r"/>
      <c:layout>
        <c:manualLayout>
          <c:xMode val="edge"/>
          <c:yMode val="edge"/>
          <c:x val="0.7475"/>
          <c:y val="0.02625"/>
          <c:w val="0.14775"/>
          <c:h val="0.31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75"/>
          <c:y val="0.2625"/>
          <c:w val="0.81875"/>
          <c:h val="0.440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'T4'!$K$31:$N$31</c:f>
              <c:numCache>
                <c:ptCount val="4"/>
                <c:pt idx="0">
                  <c:v>0.5717511400548972</c:v>
                </c:pt>
                <c:pt idx="1">
                  <c:v>0.11200828041093212</c:v>
                </c:pt>
                <c:pt idx="2">
                  <c:v>0.29405945359557617</c:v>
                </c:pt>
                <c:pt idx="3">
                  <c:v>0.022181125938594497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35"/>
          <c:y val="0.27775"/>
          <c:w val="0.76325"/>
          <c:h val="0.45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'T4'!$K$36:$N$36</c:f>
              <c:numCache>
                <c:ptCount val="4"/>
                <c:pt idx="0">
                  <c:v>0.44214084055446123</c:v>
                </c:pt>
                <c:pt idx="1">
                  <c:v>0.06450347769104496</c:v>
                </c:pt>
                <c:pt idx="2">
                  <c:v>0.4753299417811423</c:v>
                </c:pt>
                <c:pt idx="3">
                  <c:v>0.01802573997335153</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83325"/>
          <c:h val="0.986"/>
        </c:manualLayout>
      </c:layout>
      <c:barChart>
        <c:barDir val="bar"/>
        <c:grouping val="stacked"/>
        <c:varyColors val="0"/>
        <c:ser>
          <c:idx val="0"/>
          <c:order val="0"/>
          <c:tx>
            <c:strRef>
              <c:f>'T4'!$K$85</c:f>
              <c:strCache>
                <c:ptCount val="1"/>
                <c:pt idx="0">
                  <c:v>Subventions versées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'T4'!$K$86:$K$105</c:f>
              <c:numCache>
                <c:ptCount val="20"/>
                <c:pt idx="0">
                  <c:v>113.01623495194175</c:v>
                </c:pt>
                <c:pt idx="1">
                  <c:v>64.48418477437232</c:v>
                </c:pt>
                <c:pt idx="2">
                  <c:v>72.38922567808085</c:v>
                </c:pt>
                <c:pt idx="3">
                  <c:v>90.22082469170472</c:v>
                </c:pt>
                <c:pt idx="4">
                  <c:v>103.09378878367122</c:v>
                </c:pt>
                <c:pt idx="5">
                  <c:v>117.40467247343295</c:v>
                </c:pt>
                <c:pt idx="6">
                  <c:v>97.09150493101697</c:v>
                </c:pt>
                <c:pt idx="7">
                  <c:v>99.63791940307495</c:v>
                </c:pt>
                <c:pt idx="8">
                  <c:v>99.17978018410355</c:v>
                </c:pt>
                <c:pt idx="9">
                  <c:v>115.71662079488036</c:v>
                </c:pt>
                <c:pt idx="10">
                  <c:v>94.35171079947595</c:v>
                </c:pt>
                <c:pt idx="11">
                  <c:v>114.23235921182192</c:v>
                </c:pt>
                <c:pt idx="12">
                  <c:v>107.68311699408736</c:v>
                </c:pt>
                <c:pt idx="13">
                  <c:v>78.54087239724018</c:v>
                </c:pt>
                <c:pt idx="14">
                  <c:v>90.74976914063609</c:v>
                </c:pt>
                <c:pt idx="15">
                  <c:v>85.06840783868313</c:v>
                </c:pt>
                <c:pt idx="16">
                  <c:v>65.6411831311419</c:v>
                </c:pt>
                <c:pt idx="17">
                  <c:v>75.76109256468567</c:v>
                </c:pt>
                <c:pt idx="18">
                  <c:v>69.74777339700371</c:v>
                </c:pt>
                <c:pt idx="19">
                  <c:v>65.8282407437688</c:v>
                </c:pt>
              </c:numCache>
            </c:numRef>
          </c:val>
        </c:ser>
        <c:ser>
          <c:idx val="2"/>
          <c:order val="1"/>
          <c:tx>
            <c:strRef>
              <c:f>'T4'!$L$85</c:f>
              <c:strCache>
                <c:ptCount val="1"/>
                <c:pt idx="0">
                  <c:v>Eqpt brut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'T4'!$L$86:$L$105</c:f>
              <c:numCache>
                <c:ptCount val="20"/>
                <c:pt idx="0">
                  <c:v>38.73521046011029</c:v>
                </c:pt>
                <c:pt idx="1">
                  <c:v>79.80560659310524</c:v>
                </c:pt>
                <c:pt idx="2">
                  <c:v>95.59519221974483</c:v>
                </c:pt>
                <c:pt idx="3">
                  <c:v>70.32527797035569</c:v>
                </c:pt>
                <c:pt idx="4">
                  <c:v>67.01615950881505</c:v>
                </c:pt>
                <c:pt idx="5">
                  <c:v>45.34158477594978</c:v>
                </c:pt>
                <c:pt idx="6">
                  <c:v>61.27819598605404</c:v>
                </c:pt>
                <c:pt idx="7">
                  <c:v>49.5439309725707</c:v>
                </c:pt>
                <c:pt idx="8">
                  <c:v>43.729368421859135</c:v>
                </c:pt>
                <c:pt idx="9">
                  <c:v>27.849490029818032</c:v>
                </c:pt>
                <c:pt idx="10">
                  <c:v>42.538053506712586</c:v>
                </c:pt>
                <c:pt idx="11">
                  <c:v>39.17786993017016</c:v>
                </c:pt>
                <c:pt idx="12">
                  <c:v>33.73534022506199</c:v>
                </c:pt>
                <c:pt idx="13">
                  <c:v>35.05862783318523</c:v>
                </c:pt>
                <c:pt idx="14">
                  <c:v>28.338104554577455</c:v>
                </c:pt>
                <c:pt idx="15">
                  <c:v>29.199047291603353</c:v>
                </c:pt>
                <c:pt idx="16">
                  <c:v>53.101853343007086</c:v>
                </c:pt>
                <c:pt idx="17">
                  <c:v>25.26472150264933</c:v>
                </c:pt>
                <c:pt idx="18">
                  <c:v>43.90747181741121</c:v>
                </c:pt>
                <c:pt idx="19">
                  <c:v>42.0588669197155</c:v>
                </c:pt>
              </c:numCache>
            </c:numRef>
          </c:val>
        </c:ser>
        <c:ser>
          <c:idx val="1"/>
          <c:order val="2"/>
          <c:tx>
            <c:strRef>
              <c:f>'T4'!$M$85</c:f>
              <c:strCache>
                <c:ptCount val="1"/>
                <c:pt idx="0">
                  <c:v>Rembourst de dette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'T4'!$M$86:$M$105</c:f>
              <c:numCache>
                <c:ptCount val="20"/>
                <c:pt idx="0">
                  <c:v>24.870119075512225</c:v>
                </c:pt>
                <c:pt idx="1">
                  <c:v>32.90779322936587</c:v>
                </c:pt>
                <c:pt idx="2">
                  <c:v>13.169515338444398</c:v>
                </c:pt>
                <c:pt idx="3">
                  <c:v>26.025868087550293</c:v>
                </c:pt>
                <c:pt idx="4">
                  <c:v>13.415446435727485</c:v>
                </c:pt>
                <c:pt idx="5">
                  <c:v>17.375657122264833</c:v>
                </c:pt>
                <c:pt idx="6">
                  <c:v>10.613795325455657</c:v>
                </c:pt>
                <c:pt idx="7">
                  <c:v>17.991681436926417</c:v>
                </c:pt>
                <c:pt idx="8">
                  <c:v>23.995714112872978</c:v>
                </c:pt>
                <c:pt idx="9">
                  <c:v>21.961357892719864</c:v>
                </c:pt>
                <c:pt idx="10">
                  <c:v>17.870290284995388</c:v>
                </c:pt>
                <c:pt idx="11">
                  <c:v>4.472553603629152</c:v>
                </c:pt>
                <c:pt idx="12">
                  <c:v>10.162120923135609</c:v>
                </c:pt>
                <c:pt idx="13">
                  <c:v>14.010196049031</c:v>
                </c:pt>
                <c:pt idx="14">
                  <c:v>16.78472105674964</c:v>
                </c:pt>
                <c:pt idx="15">
                  <c:v>17.010808808519997</c:v>
                </c:pt>
                <c:pt idx="16">
                  <c:v>12.991497832536687</c:v>
                </c:pt>
                <c:pt idx="17">
                  <c:v>28.367263969879684</c:v>
                </c:pt>
                <c:pt idx="18">
                  <c:v>16.272338076434608</c:v>
                </c:pt>
                <c:pt idx="19">
                  <c:v>16.20617157175882</c:v>
                </c:pt>
              </c:numCache>
            </c:numRef>
          </c:val>
        </c:ser>
        <c:ser>
          <c:idx val="3"/>
          <c:order val="3"/>
          <c:tx>
            <c:strRef>
              <c:f>'T4'!$N$85</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'T4'!$J$86:$J$105</c:f>
              <c:strCache>
                <c:ptCount val="20"/>
                <c:pt idx="0">
                  <c:v>Limousin</c:v>
                </c:pt>
                <c:pt idx="1">
                  <c:v>Auvergne</c:v>
                </c:pt>
                <c:pt idx="2">
                  <c:v>Languedoc-Roussillon</c:v>
                </c:pt>
                <c:pt idx="3">
                  <c:v>Nord-Pas-de-Calais</c:v>
                </c:pt>
                <c:pt idx="4">
                  <c:v>Aquitaine</c:v>
                </c:pt>
                <c:pt idx="5">
                  <c:v>Basse-Normandie</c:v>
                </c:pt>
                <c:pt idx="6">
                  <c:v>Haute-Normandie</c:v>
                </c:pt>
                <c:pt idx="7">
                  <c:v>Bourgogne</c:v>
                </c:pt>
                <c:pt idx="8">
                  <c:v>Ile-de-France</c:v>
                </c:pt>
                <c:pt idx="9">
                  <c:v>Pays de la Loire</c:v>
                </c:pt>
                <c:pt idx="10">
                  <c:v>Picardie</c:v>
                </c:pt>
                <c:pt idx="11">
                  <c:v>Midi-Pyrénées</c:v>
                </c:pt>
                <c:pt idx="12">
                  <c:v>Bretagne</c:v>
                </c:pt>
                <c:pt idx="13">
                  <c:v>Poitou-Charentes</c:v>
                </c:pt>
                <c:pt idx="14">
                  <c:v>Centre</c:v>
                </c:pt>
                <c:pt idx="15">
                  <c:v>Lorraine</c:v>
                </c:pt>
                <c:pt idx="16">
                  <c:v>Franche-Comté</c:v>
                </c:pt>
                <c:pt idx="17">
                  <c:v>Alsace</c:v>
                </c:pt>
                <c:pt idx="18">
                  <c:v>Provence-Alpes-Côte d'Azur</c:v>
                </c:pt>
                <c:pt idx="19">
                  <c:v>Champagne-Ardenne</c:v>
                </c:pt>
              </c:strCache>
            </c:strRef>
          </c:cat>
          <c:val>
            <c:numRef>
              <c:f>'T4'!$N$86:$N$105</c:f>
              <c:numCache>
                <c:ptCount val="20"/>
                <c:pt idx="0">
                  <c:v>14.444696054421078</c:v>
                </c:pt>
                <c:pt idx="1">
                  <c:v>12.621942858792375</c:v>
                </c:pt>
                <c:pt idx="2">
                  <c:v>8.636730997317516</c:v>
                </c:pt>
                <c:pt idx="3">
                  <c:v>1.055507289195454</c:v>
                </c:pt>
                <c:pt idx="4">
                  <c:v>1.8814406699389805</c:v>
                </c:pt>
                <c:pt idx="5">
                  <c:v>0.19800294232372295</c:v>
                </c:pt>
                <c:pt idx="6">
                  <c:v>8.786107803851776</c:v>
                </c:pt>
                <c:pt idx="7">
                  <c:v>5.027820617925109</c:v>
                </c:pt>
                <c:pt idx="8">
                  <c:v>4.1157911921584365</c:v>
                </c:pt>
                <c:pt idx="9">
                  <c:v>1.165551578719665</c:v>
                </c:pt>
                <c:pt idx="10">
                  <c:v>5.565830064772138</c:v>
                </c:pt>
                <c:pt idx="11">
                  <c:v>1.0486872812828787</c:v>
                </c:pt>
                <c:pt idx="12">
                  <c:v>4.144007018882318</c:v>
                </c:pt>
                <c:pt idx="13">
                  <c:v>10.80739301755863</c:v>
                </c:pt>
                <c:pt idx="14">
                  <c:v>1.0575466297597997</c:v>
                </c:pt>
                <c:pt idx="15">
                  <c:v>3.3461042932160203</c:v>
                </c:pt>
                <c:pt idx="16">
                  <c:v>0.6458393171702065</c:v>
                </c:pt>
                <c:pt idx="17">
                  <c:v>2.188723418195876</c:v>
                </c:pt>
                <c:pt idx="18">
                  <c:v>0.8905326009027745</c:v>
                </c:pt>
                <c:pt idx="19">
                  <c:v>6.685954191039503</c:v>
                </c:pt>
              </c:numCache>
            </c:numRef>
          </c:val>
        </c:ser>
        <c:overlap val="100"/>
        <c:gapWidth val="60"/>
        <c:axId val="64536007"/>
        <c:axId val="43953152"/>
      </c:barChart>
      <c:catAx>
        <c:axId val="6453600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953152"/>
        <c:crossesAt val="0"/>
        <c:auto val="1"/>
        <c:lblOffset val="100"/>
        <c:noMultiLvlLbl val="0"/>
      </c:catAx>
      <c:valAx>
        <c:axId val="43953152"/>
        <c:scaling>
          <c:orientation val="minMax"/>
          <c:max val="2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64536007"/>
        <c:crossesAt val="1"/>
        <c:crossBetween val="between"/>
        <c:dispUnits/>
        <c:majorUnit val="50"/>
        <c:minorUnit val="50"/>
      </c:valAx>
      <c:spPr>
        <a:noFill/>
        <a:ln w="3175">
          <a:solidFill>
            <a:srgbClr val="FFFFFF"/>
          </a:solidFill>
        </a:ln>
      </c:spPr>
    </c:plotArea>
    <c:legend>
      <c:legendPos val="r"/>
      <c:layout>
        <c:manualLayout>
          <c:xMode val="edge"/>
          <c:yMode val="edge"/>
          <c:x val="0.75775"/>
          <c:y val="0.0335"/>
          <c:w val="0.21675"/>
          <c:h val="0.31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75"/>
          <c:w val="0.94725"/>
          <c:h val="0.9685"/>
        </c:manualLayout>
      </c:layout>
      <c:barChart>
        <c:barDir val="bar"/>
        <c:grouping val="stacked"/>
        <c:varyColors val="0"/>
        <c:ser>
          <c:idx val="0"/>
          <c:order val="0"/>
          <c:tx>
            <c:strRef>
              <c:f>'T5'!$N$114</c:f>
              <c:strCache>
                <c:ptCount val="1"/>
                <c:pt idx="0">
                  <c:v>Recettes fiscales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'T5'!$N$115:$N$135</c:f>
              <c:numCache>
                <c:ptCount val="21"/>
                <c:pt idx="0">
                  <c:v>212.84240590914027</c:v>
                </c:pt>
                <c:pt idx="1">
                  <c:v>185.0419368851524</c:v>
                </c:pt>
                <c:pt idx="2">
                  <c:v>180.7597533491477</c:v>
                </c:pt>
                <c:pt idx="3">
                  <c:v>188.08159852869917</c:v>
                </c:pt>
                <c:pt idx="4">
                  <c:v>185.97233147385057</c:v>
                </c:pt>
                <c:pt idx="5">
                  <c:v>190.6696525510369</c:v>
                </c:pt>
                <c:pt idx="6">
                  <c:v>246.2911676996471</c:v>
                </c:pt>
                <c:pt idx="7">
                  <c:v>220.79598797437836</c:v>
                </c:pt>
                <c:pt idx="8">
                  <c:v>183.2839829973278</c:v>
                </c:pt>
                <c:pt idx="9">
                  <c:v>163.80999791578887</c:v>
                </c:pt>
                <c:pt idx="10">
                  <c:v>181.74292920831164</c:v>
                </c:pt>
                <c:pt idx="11">
                  <c:v>176.90020371332704</c:v>
                </c:pt>
                <c:pt idx="12">
                  <c:v>170.77262537675568</c:v>
                </c:pt>
                <c:pt idx="13">
                  <c:v>165.266418647068</c:v>
                </c:pt>
                <c:pt idx="14">
                  <c:v>167.54745076434443</c:v>
                </c:pt>
                <c:pt idx="15">
                  <c:v>180.64108026469663</c:v>
                </c:pt>
                <c:pt idx="16">
                  <c:v>178.69602776289807</c:v>
                </c:pt>
                <c:pt idx="17">
                  <c:v>155.81765619388224</c:v>
                </c:pt>
                <c:pt idx="18">
                  <c:v>172.24642380316612</c:v>
                </c:pt>
                <c:pt idx="19">
                  <c:v>155.29425199889533</c:v>
                </c:pt>
                <c:pt idx="20">
                  <c:v>147.80228176287574</c:v>
                </c:pt>
              </c:numCache>
            </c:numRef>
          </c:val>
        </c:ser>
        <c:ser>
          <c:idx val="1"/>
          <c:order val="1"/>
          <c:tx>
            <c:strRef>
              <c:f>'T5'!$O$114</c:f>
              <c:strCache>
                <c:ptCount val="1"/>
                <c:pt idx="0">
                  <c:v>Dotations et subventions reçues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dLbls>
            <c:dLbl>
              <c:idx val="20"/>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'T5'!$O$115:$O$135</c:f>
              <c:numCache>
                <c:ptCount val="21"/>
                <c:pt idx="0">
                  <c:v>269.4350621556634</c:v>
                </c:pt>
                <c:pt idx="1">
                  <c:v>211.19552726854334</c:v>
                </c:pt>
                <c:pt idx="2">
                  <c:v>241.53242232295395</c:v>
                </c:pt>
                <c:pt idx="3">
                  <c:v>198.9244329312163</c:v>
                </c:pt>
                <c:pt idx="4">
                  <c:v>229.21357013473437</c:v>
                </c:pt>
                <c:pt idx="5">
                  <c:v>180.58076045010029</c:v>
                </c:pt>
                <c:pt idx="6">
                  <c:v>131.94291781653146</c:v>
                </c:pt>
                <c:pt idx="7">
                  <c:v>160.3966902868994</c:v>
                </c:pt>
                <c:pt idx="8">
                  <c:v>201.67351613604168</c:v>
                </c:pt>
                <c:pt idx="9">
                  <c:v>188.47903568499322</c:v>
                </c:pt>
                <c:pt idx="10">
                  <c:v>189.49734197018068</c:v>
                </c:pt>
                <c:pt idx="11">
                  <c:v>205.21162693398992</c:v>
                </c:pt>
                <c:pt idx="12">
                  <c:v>162.0624351834536</c:v>
                </c:pt>
                <c:pt idx="13">
                  <c:v>188.6014501901963</c:v>
                </c:pt>
                <c:pt idx="14">
                  <c:v>190.1551663175571</c:v>
                </c:pt>
                <c:pt idx="15">
                  <c:v>162.57672672717968</c:v>
                </c:pt>
                <c:pt idx="16">
                  <c:v>181.5892645989331</c:v>
                </c:pt>
                <c:pt idx="17">
                  <c:v>162.63398706035295</c:v>
                </c:pt>
                <c:pt idx="18">
                  <c:v>147.22929620446308</c:v>
                </c:pt>
                <c:pt idx="19">
                  <c:v>158.44296168676405</c:v>
                </c:pt>
                <c:pt idx="20">
                  <c:v>170.93745769102708</c:v>
                </c:pt>
              </c:numCache>
            </c:numRef>
          </c:val>
        </c:ser>
        <c:ser>
          <c:idx val="2"/>
          <c:order val="2"/>
          <c:tx>
            <c:strRef>
              <c:f>'T5'!$P$114</c:f>
              <c:strCache>
                <c:ptCount val="1"/>
                <c:pt idx="0">
                  <c:v>Emprunts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'T5'!$P$115:$P$135</c:f>
              <c:numCache>
                <c:ptCount val="21"/>
                <c:pt idx="0">
                  <c:v>107.87245948461258</c:v>
                </c:pt>
                <c:pt idx="1">
                  <c:v>96.69005634975656</c:v>
                </c:pt>
                <c:pt idx="2">
                  <c:v>61.734163093459586</c:v>
                </c:pt>
                <c:pt idx="3">
                  <c:v>88.3310804629451</c:v>
                </c:pt>
                <c:pt idx="4">
                  <c:v>61.19694881250496</c:v>
                </c:pt>
                <c:pt idx="5">
                  <c:v>80.40311089022782</c:v>
                </c:pt>
                <c:pt idx="6">
                  <c:v>72.11857570534137</c:v>
                </c:pt>
                <c:pt idx="7">
                  <c:v>60.89209639700767</c:v>
                </c:pt>
                <c:pt idx="8">
                  <c:v>55.826473326313085</c:v>
                </c:pt>
                <c:pt idx="9">
                  <c:v>74.93413742898314</c:v>
                </c:pt>
                <c:pt idx="10">
                  <c:v>41.57393945919788</c:v>
                </c:pt>
                <c:pt idx="11">
                  <c:v>28.1723511041528</c:v>
                </c:pt>
                <c:pt idx="12">
                  <c:v>74.67470290645288</c:v>
                </c:pt>
                <c:pt idx="13">
                  <c:v>46.15210057578261</c:v>
                </c:pt>
                <c:pt idx="14">
                  <c:v>33.90919709784498</c:v>
                </c:pt>
                <c:pt idx="15">
                  <c:v>47.69739194788926</c:v>
                </c:pt>
                <c:pt idx="16">
                  <c:v>28.354511087763346</c:v>
                </c:pt>
                <c:pt idx="17">
                  <c:v>62.04457678046609</c:v>
                </c:pt>
                <c:pt idx="18">
                  <c:v>56.5172611100515</c:v>
                </c:pt>
                <c:pt idx="19">
                  <c:v>60.38683284826183</c:v>
                </c:pt>
                <c:pt idx="20">
                  <c:v>46.305585997190796</c:v>
                </c:pt>
              </c:numCache>
            </c:numRef>
          </c:val>
        </c:ser>
        <c:ser>
          <c:idx val="3"/>
          <c:order val="3"/>
          <c:tx>
            <c:strRef>
              <c:f>'T5'!$Q$114</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'T5'!$M$115:$M$135</c:f>
              <c:strCache>
                <c:ptCount val="21"/>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pt idx="20">
                  <c:v>Poitou-Charentes</c:v>
                </c:pt>
              </c:strCache>
            </c:strRef>
          </c:cat>
          <c:val>
            <c:numRef>
              <c:f>'T5'!$Q$115:$Q$135</c:f>
              <c:numCache>
                <c:ptCount val="21"/>
                <c:pt idx="0">
                  <c:v>10.16526848602497</c:v>
                </c:pt>
                <c:pt idx="1">
                  <c:v>4.72248256804329</c:v>
                </c:pt>
                <c:pt idx="2">
                  <c:v>6.088218475020824</c:v>
                </c:pt>
                <c:pt idx="3">
                  <c:v>11.960394455943884</c:v>
                </c:pt>
                <c:pt idx="4">
                  <c:v>6.0150885118604265</c:v>
                </c:pt>
                <c:pt idx="5">
                  <c:v>15.712126822204596</c:v>
                </c:pt>
                <c:pt idx="6">
                  <c:v>7.755246410304338</c:v>
                </c:pt>
                <c:pt idx="7">
                  <c:v>5.177036524945315</c:v>
                </c:pt>
                <c:pt idx="8">
                  <c:v>6.206563281466366</c:v>
                </c:pt>
                <c:pt idx="9">
                  <c:v>4.797059313050013</c:v>
                </c:pt>
                <c:pt idx="10">
                  <c:v>16.234041323664336</c:v>
                </c:pt>
                <c:pt idx="11">
                  <c:v>4.559066903308345</c:v>
                </c:pt>
                <c:pt idx="12">
                  <c:v>2.948682296309059</c:v>
                </c:pt>
                <c:pt idx="13">
                  <c:v>1.2460321392063634</c:v>
                </c:pt>
                <c:pt idx="14">
                  <c:v>5.785471359034176</c:v>
                </c:pt>
                <c:pt idx="15">
                  <c:v>5.758411337590758</c:v>
                </c:pt>
                <c:pt idx="16">
                  <c:v>5.198952875568917</c:v>
                </c:pt>
                <c:pt idx="17">
                  <c:v>5.18196062462377</c:v>
                </c:pt>
                <c:pt idx="18">
                  <c:v>5.315430097272547</c:v>
                </c:pt>
                <c:pt idx="19">
                  <c:v>6.794295098060161</c:v>
                </c:pt>
                <c:pt idx="20">
                  <c:v>15.321988097259357</c:v>
                </c:pt>
              </c:numCache>
            </c:numRef>
          </c:val>
        </c:ser>
        <c:overlap val="100"/>
        <c:gapWidth val="60"/>
        <c:axId val="60034049"/>
        <c:axId val="3435530"/>
      </c:barChart>
      <c:catAx>
        <c:axId val="6003404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35530"/>
        <c:crossesAt val="0"/>
        <c:auto val="1"/>
        <c:lblOffset val="100"/>
        <c:noMultiLvlLbl val="0"/>
      </c:catAx>
      <c:valAx>
        <c:axId val="3435530"/>
        <c:scaling>
          <c:orientation val="minMax"/>
          <c:max val="60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60034049"/>
        <c:crossesAt val="1"/>
        <c:crossBetween val="between"/>
        <c:dispUnits/>
        <c:majorUnit val="100"/>
        <c:minorUnit val="50"/>
      </c:valAx>
      <c:spPr>
        <a:noFill/>
        <a:ln w="3175">
          <a:solidFill>
            <a:srgbClr val="FFFFFF"/>
          </a:solidFill>
        </a:ln>
      </c:spPr>
    </c:plotArea>
    <c:legend>
      <c:legendPos val="r"/>
      <c:layout>
        <c:manualLayout>
          <c:xMode val="edge"/>
          <c:yMode val="edge"/>
          <c:x val="0.79175"/>
          <c:y val="0.04925"/>
          <c:w val="0.1685"/>
          <c:h val="0.266"/>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1"/>
          <c:w val="0.9515"/>
          <c:h val="0.85225"/>
        </c:manualLayout>
      </c:layout>
      <c:barChart>
        <c:barDir val="bar"/>
        <c:grouping val="stacked"/>
        <c:varyColors val="0"/>
        <c:ser>
          <c:idx val="0"/>
          <c:order val="0"/>
          <c:tx>
            <c:strRef>
              <c:f>'T6'!$F$80</c:f>
              <c:strCache>
                <c:ptCount val="1"/>
                <c:pt idx="0">
                  <c:v>Recettes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'T6'!$E$81:$E$100</c:f>
              <c:strCache>
                <c:ptCount val="20"/>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strCache>
            </c:strRef>
          </c:cat>
          <c:val>
            <c:numRef>
              <c:f>'T6'!$F$81:$F$100</c:f>
              <c:numCache>
                <c:ptCount val="20"/>
                <c:pt idx="0">
                  <c:v>459.602418422737</c:v>
                </c:pt>
                <c:pt idx="1">
                  <c:v>367.8766962700342</c:v>
                </c:pt>
                <c:pt idx="2">
                  <c:v>374.98354656844475</c:v>
                </c:pt>
                <c:pt idx="3">
                  <c:v>367.40343319268385</c:v>
                </c:pt>
                <c:pt idx="4">
                  <c:v>369.23847036494453</c:v>
                </c:pt>
                <c:pt idx="5">
                  <c:v>355.25339756548783</c:v>
                </c:pt>
                <c:pt idx="6">
                  <c:v>343.32124763231764</c:v>
                </c:pt>
                <c:pt idx="7">
                  <c:v>362.1478515616665</c:v>
                </c:pt>
                <c:pt idx="8">
                  <c:v>362.09623704323855</c:v>
                </c:pt>
                <c:pt idx="9">
                  <c:v>322.92414820990257</c:v>
                </c:pt>
                <c:pt idx="10">
                  <c:v>352.2767760075132</c:v>
                </c:pt>
                <c:pt idx="11">
                  <c:v>356.7108989120347</c:v>
                </c:pt>
                <c:pt idx="12">
                  <c:v>313.4203342408662</c:v>
                </c:pt>
                <c:pt idx="13">
                  <c:v>330.61473916126124</c:v>
                </c:pt>
                <c:pt idx="14">
                  <c:v>324.5499475741273</c:v>
                </c:pt>
                <c:pt idx="15">
                  <c:v>331.44104386438573</c:v>
                </c:pt>
                <c:pt idx="16">
                  <c:v>337.9307107709592</c:v>
                </c:pt>
                <c:pt idx="17">
                  <c:v>305.13845751111603</c:v>
                </c:pt>
                <c:pt idx="18">
                  <c:v>306.96227350753384</c:v>
                </c:pt>
                <c:pt idx="19">
                  <c:v>288.47341659982175</c:v>
                </c:pt>
              </c:numCache>
            </c:numRef>
          </c:val>
        </c:ser>
        <c:ser>
          <c:idx val="1"/>
          <c:order val="1"/>
          <c:tx>
            <c:strRef>
              <c:f>'T6'!$G$80</c:f>
              <c:strCache>
                <c:ptCount val="1"/>
                <c:pt idx="0">
                  <c:v>Recettes d'investissement</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'T6'!$E$81:$E$100</c:f>
              <c:strCache>
                <c:ptCount val="20"/>
                <c:pt idx="0">
                  <c:v>Limousin</c:v>
                </c:pt>
                <c:pt idx="1">
                  <c:v>Nord-Pas-de-Calais</c:v>
                </c:pt>
                <c:pt idx="2">
                  <c:v>Picardie</c:v>
                </c:pt>
                <c:pt idx="3">
                  <c:v>Bourgogne</c:v>
                </c:pt>
                <c:pt idx="4">
                  <c:v>Auvergne</c:v>
                </c:pt>
                <c:pt idx="5">
                  <c:v>Basse-Normandie</c:v>
                </c:pt>
                <c:pt idx="6">
                  <c:v>Ile-de-France</c:v>
                </c:pt>
                <c:pt idx="7">
                  <c:v>Haute-Normandie</c:v>
                </c:pt>
                <c:pt idx="8">
                  <c:v>Champagne-Ardenne</c:v>
                </c:pt>
                <c:pt idx="9">
                  <c:v>Languedoc-Roussillon</c:v>
                </c:pt>
                <c:pt idx="10">
                  <c:v>Lorraine</c:v>
                </c:pt>
                <c:pt idx="11">
                  <c:v>Franche-Comté</c:v>
                </c:pt>
                <c:pt idx="12">
                  <c:v>Aquitaine</c:v>
                </c:pt>
                <c:pt idx="13">
                  <c:v>Alsace</c:v>
                </c:pt>
                <c:pt idx="14">
                  <c:v>Midi-Pyrénées</c:v>
                </c:pt>
                <c:pt idx="15">
                  <c:v>Provence-Alpes-Côte d'Azur</c:v>
                </c:pt>
                <c:pt idx="16">
                  <c:v>Centre</c:v>
                </c:pt>
                <c:pt idx="17">
                  <c:v>Rhône-Alpes</c:v>
                </c:pt>
                <c:pt idx="18">
                  <c:v>Bretagne</c:v>
                </c:pt>
                <c:pt idx="19">
                  <c:v>Pays de la Loire</c:v>
                </c:pt>
              </c:strCache>
            </c:strRef>
          </c:cat>
          <c:val>
            <c:numRef>
              <c:f>'T6'!$G$81:$G$100</c:f>
              <c:numCache>
                <c:ptCount val="20"/>
                <c:pt idx="0">
                  <c:v>140.71277761270417</c:v>
                </c:pt>
                <c:pt idx="1">
                  <c:v>129.77330680146144</c:v>
                </c:pt>
                <c:pt idx="2">
                  <c:v>115.13101067213735</c:v>
                </c:pt>
                <c:pt idx="3">
                  <c:v>119.89407318612062</c:v>
                </c:pt>
                <c:pt idx="4">
                  <c:v>113.15946856800582</c:v>
                </c:pt>
                <c:pt idx="5">
                  <c:v>112.11225314808179</c:v>
                </c:pt>
                <c:pt idx="6">
                  <c:v>114.78665999950661</c:v>
                </c:pt>
                <c:pt idx="7">
                  <c:v>85.11395962156419</c:v>
                </c:pt>
                <c:pt idx="8">
                  <c:v>84.89429869791043</c:v>
                </c:pt>
                <c:pt idx="9">
                  <c:v>109.0960821329127</c:v>
                </c:pt>
                <c:pt idx="10">
                  <c:v>76.77147595384129</c:v>
                </c:pt>
                <c:pt idx="11">
                  <c:v>58.13234974274344</c:v>
                </c:pt>
                <c:pt idx="12">
                  <c:v>97.03811152210503</c:v>
                </c:pt>
                <c:pt idx="13">
                  <c:v>70.65126239099203</c:v>
                </c:pt>
                <c:pt idx="14">
                  <c:v>72.84733796465338</c:v>
                </c:pt>
                <c:pt idx="15">
                  <c:v>65.2325664129706</c:v>
                </c:pt>
                <c:pt idx="16">
                  <c:v>55.90804555420424</c:v>
                </c:pt>
                <c:pt idx="17">
                  <c:v>80.53972314820903</c:v>
                </c:pt>
                <c:pt idx="18">
                  <c:v>74.34613770741942</c:v>
                </c:pt>
                <c:pt idx="19">
                  <c:v>92.44492503215966</c:v>
                </c:pt>
              </c:numCache>
            </c:numRef>
          </c:val>
        </c:ser>
        <c:overlap val="100"/>
        <c:gapWidth val="60"/>
        <c:axId val="30919771"/>
        <c:axId val="9842484"/>
      </c:barChart>
      <c:catAx>
        <c:axId val="30919771"/>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9842484"/>
        <c:crosses val="autoZero"/>
        <c:auto val="1"/>
        <c:lblOffset val="100"/>
        <c:tickLblSkip val="1"/>
        <c:noMultiLvlLbl val="0"/>
      </c:catAx>
      <c:valAx>
        <c:axId val="9842484"/>
        <c:scaling>
          <c:orientation val="minMax"/>
          <c:max val="650"/>
          <c:min val="0"/>
        </c:scaling>
        <c:axPos val="b"/>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919771"/>
        <c:crossesAt val="1"/>
        <c:crossBetween val="between"/>
        <c:dispUnits/>
        <c:majorUnit val="100"/>
        <c:minorUnit val="50"/>
      </c:valAx>
      <c:spPr>
        <a:solidFill>
          <a:srgbClr val="FFFFFF"/>
        </a:solidFill>
        <a:ln w="3175">
          <a:noFill/>
        </a:ln>
      </c:spPr>
    </c:plotArea>
    <c:legend>
      <c:legendPos val="b"/>
      <c:layout>
        <c:manualLayout>
          <c:xMode val="edge"/>
          <c:yMode val="edge"/>
          <c:x val="0.09825"/>
          <c:y val="0.9095"/>
          <c:w val="0.78375"/>
          <c:h val="0.044"/>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cdr:x>
      <cdr:y>0.79225</cdr:y>
    </cdr:from>
    <cdr:to>
      <cdr:x>0.9865</cdr:x>
      <cdr:y>0.86425</cdr:y>
    </cdr:to>
    <cdr:sp>
      <cdr:nvSpPr>
        <cdr:cNvPr id="1" name="TextBox 2"/>
        <cdr:cNvSpPr txBox="1">
          <a:spLocks noChangeArrowheads="1"/>
        </cdr:cNvSpPr>
      </cdr:nvSpPr>
      <cdr:spPr>
        <a:xfrm>
          <a:off x="5295900" y="3990975"/>
          <a:ext cx="981075"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xdr:row>
      <xdr:rowOff>28575</xdr:rowOff>
    </xdr:from>
    <xdr:to>
      <xdr:col>18</xdr:col>
      <xdr:colOff>171450</xdr:colOff>
      <xdr:row>20</xdr:row>
      <xdr:rowOff>104775</xdr:rowOff>
    </xdr:to>
    <xdr:graphicFrame>
      <xdr:nvGraphicFramePr>
        <xdr:cNvPr id="1" name="Chart 1"/>
        <xdr:cNvGraphicFramePr/>
      </xdr:nvGraphicFramePr>
      <xdr:xfrm>
        <a:off x="13801725" y="1314450"/>
        <a:ext cx="2409825" cy="2057400"/>
      </xdr:xfrm>
      <a:graphic>
        <a:graphicData uri="http://schemas.openxmlformats.org/drawingml/2006/chart">
          <c:chart xmlns:c="http://schemas.openxmlformats.org/drawingml/2006/chart" r:id="rId1"/>
        </a:graphicData>
      </a:graphic>
    </xdr:graphicFrame>
    <xdr:clientData/>
  </xdr:twoCellAnchor>
  <xdr:twoCellAnchor>
    <xdr:from>
      <xdr:col>14</xdr:col>
      <xdr:colOff>47625</xdr:colOff>
      <xdr:row>23</xdr:row>
      <xdr:rowOff>123825</xdr:rowOff>
    </xdr:from>
    <xdr:to>
      <xdr:col>18</xdr:col>
      <xdr:colOff>142875</xdr:colOff>
      <xdr:row>36</xdr:row>
      <xdr:rowOff>123825</xdr:rowOff>
    </xdr:to>
    <xdr:graphicFrame>
      <xdr:nvGraphicFramePr>
        <xdr:cNvPr id="2" name="Chart 2"/>
        <xdr:cNvGraphicFramePr/>
      </xdr:nvGraphicFramePr>
      <xdr:xfrm>
        <a:off x="13763625" y="3848100"/>
        <a:ext cx="2419350" cy="19812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44</xdr:row>
      <xdr:rowOff>47625</xdr:rowOff>
    </xdr:from>
    <xdr:to>
      <xdr:col>16</xdr:col>
      <xdr:colOff>752475</xdr:colOff>
      <xdr:row>76</xdr:row>
      <xdr:rowOff>142875</xdr:rowOff>
    </xdr:to>
    <xdr:graphicFrame>
      <xdr:nvGraphicFramePr>
        <xdr:cNvPr id="3" name="Chart 3"/>
        <xdr:cNvGraphicFramePr/>
      </xdr:nvGraphicFramePr>
      <xdr:xfrm>
        <a:off x="8429625" y="7019925"/>
        <a:ext cx="7067550" cy="4972050"/>
      </xdr:xfrm>
      <a:graphic>
        <a:graphicData uri="http://schemas.openxmlformats.org/drawingml/2006/chart">
          <c:chart xmlns:c="http://schemas.openxmlformats.org/drawingml/2006/chart" r:id="rId3"/>
        </a:graphicData>
      </a:graphic>
    </xdr:graphicFrame>
    <xdr:clientData/>
  </xdr:twoCellAnchor>
  <xdr:twoCellAnchor>
    <xdr:from>
      <xdr:col>16</xdr:col>
      <xdr:colOff>190500</xdr:colOff>
      <xdr:row>35</xdr:row>
      <xdr:rowOff>0</xdr:rowOff>
    </xdr:from>
    <xdr:to>
      <xdr:col>17</xdr:col>
      <xdr:colOff>304800</xdr:colOff>
      <xdr:row>37</xdr:row>
      <xdr:rowOff>57150</xdr:rowOff>
    </xdr:to>
    <xdr:sp>
      <xdr:nvSpPr>
        <xdr:cNvPr id="4" name="TextBox 4"/>
        <xdr:cNvSpPr txBox="1">
          <a:spLocks noChangeArrowheads="1"/>
        </xdr:cNvSpPr>
      </xdr:nvSpPr>
      <xdr:spPr>
        <a:xfrm>
          <a:off x="14935200" y="5553075"/>
          <a:ext cx="885825" cy="361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Remboursement de dette</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cdr:x>
      <cdr:y>0.79775</cdr:y>
    </cdr:from>
    <cdr:to>
      <cdr:x>0.753</cdr:x>
      <cdr:y>0.79775</cdr:y>
    </cdr:to>
    <cdr:sp>
      <cdr:nvSpPr>
        <cdr:cNvPr id="1" name="TextBox 1"/>
        <cdr:cNvSpPr txBox="1">
          <a:spLocks noChangeArrowheads="1"/>
        </cdr:cNvSpPr>
      </cdr:nvSpPr>
      <cdr:spPr>
        <a:xfrm>
          <a:off x="4791075" y="38671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0.82175</cdr:x>
      <cdr:y>0.84975</cdr:y>
    </cdr:from>
    <cdr:to>
      <cdr:x>0.9665</cdr:x>
      <cdr:y>0.89625</cdr:y>
    </cdr:to>
    <cdr:sp>
      <cdr:nvSpPr>
        <cdr:cNvPr id="2" name="TextBox 2"/>
        <cdr:cNvSpPr txBox="1">
          <a:spLocks noChangeArrowheads="1"/>
        </cdr:cNvSpPr>
      </cdr:nvSpPr>
      <cdr:spPr>
        <a:xfrm>
          <a:off x="5219700" y="4114800"/>
          <a:ext cx="9239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47</xdr:row>
      <xdr:rowOff>9525</xdr:rowOff>
    </xdr:from>
    <xdr:to>
      <xdr:col>18</xdr:col>
      <xdr:colOff>600075</xdr:colOff>
      <xdr:row>78</xdr:row>
      <xdr:rowOff>133350</xdr:rowOff>
    </xdr:to>
    <xdr:graphicFrame>
      <xdr:nvGraphicFramePr>
        <xdr:cNvPr id="1" name="Chart 1"/>
        <xdr:cNvGraphicFramePr/>
      </xdr:nvGraphicFramePr>
      <xdr:xfrm>
        <a:off x="9515475" y="7600950"/>
        <a:ext cx="6362700" cy="4848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0.73125</cdr:y>
    </cdr:from>
    <cdr:to>
      <cdr:x>1</cdr:x>
      <cdr:y>0.823</cdr:y>
    </cdr:to>
    <cdr:sp>
      <cdr:nvSpPr>
        <cdr:cNvPr id="1" name="TextBox 1"/>
        <cdr:cNvSpPr txBox="1">
          <a:spLocks noChangeArrowheads="1"/>
        </cdr:cNvSpPr>
      </cdr:nvSpPr>
      <cdr:spPr>
        <a:xfrm>
          <a:off x="4914900" y="3562350"/>
          <a:ext cx="628650" cy="4476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euros 
par habitant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123825</xdr:rowOff>
    </xdr:from>
    <xdr:to>
      <xdr:col>11</xdr:col>
      <xdr:colOff>304800</xdr:colOff>
      <xdr:row>76</xdr:row>
      <xdr:rowOff>123825</xdr:rowOff>
    </xdr:to>
    <xdr:graphicFrame>
      <xdr:nvGraphicFramePr>
        <xdr:cNvPr id="1" name="Chart 1"/>
        <xdr:cNvGraphicFramePr/>
      </xdr:nvGraphicFramePr>
      <xdr:xfrm>
        <a:off x="4581525" y="7143750"/>
        <a:ext cx="5534025" cy="48768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9525</xdr:rowOff>
    </xdr:from>
    <xdr:to>
      <xdr:col>7</xdr:col>
      <xdr:colOff>381000</xdr:colOff>
      <xdr:row>70</xdr:row>
      <xdr:rowOff>85725</xdr:rowOff>
    </xdr:to>
    <xdr:graphicFrame>
      <xdr:nvGraphicFramePr>
        <xdr:cNvPr id="1" name="Chart 1"/>
        <xdr:cNvGraphicFramePr/>
      </xdr:nvGraphicFramePr>
      <xdr:xfrm>
        <a:off x="0" y="6915150"/>
        <a:ext cx="6886575" cy="4772025"/>
      </xdr:xfrm>
      <a:graphic>
        <a:graphicData uri="http://schemas.openxmlformats.org/drawingml/2006/chart">
          <c:chart xmlns:c="http://schemas.openxmlformats.org/drawingml/2006/chart" r:id="rId1"/>
        </a:graphicData>
      </a:graphic>
    </xdr:graphicFrame>
    <xdr:clientData/>
  </xdr:twoCellAnchor>
  <xdr:twoCellAnchor>
    <xdr:from>
      <xdr:col>6</xdr:col>
      <xdr:colOff>628650</xdr:colOff>
      <xdr:row>68</xdr:row>
      <xdr:rowOff>9525</xdr:rowOff>
    </xdr:from>
    <xdr:to>
      <xdr:col>7</xdr:col>
      <xdr:colOff>381000</xdr:colOff>
      <xdr:row>69</xdr:row>
      <xdr:rowOff>38100</xdr:rowOff>
    </xdr:to>
    <xdr:sp>
      <xdr:nvSpPr>
        <xdr:cNvPr id="2" name="TextBox 2"/>
        <xdr:cNvSpPr txBox="1">
          <a:spLocks noChangeArrowheads="1"/>
        </xdr:cNvSpPr>
      </xdr:nvSpPr>
      <xdr:spPr>
        <a:xfrm>
          <a:off x="6381750" y="11287125"/>
          <a:ext cx="5048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42</xdr:row>
      <xdr:rowOff>114300</xdr:rowOff>
    </xdr:from>
    <xdr:to>
      <xdr:col>12</xdr:col>
      <xdr:colOff>409575</xdr:colOff>
      <xdr:row>61</xdr:row>
      <xdr:rowOff>114300</xdr:rowOff>
    </xdr:to>
    <xdr:graphicFrame>
      <xdr:nvGraphicFramePr>
        <xdr:cNvPr id="1" name="Chart 4"/>
        <xdr:cNvGraphicFramePr/>
      </xdr:nvGraphicFramePr>
      <xdr:xfrm>
        <a:off x="7600950" y="6829425"/>
        <a:ext cx="4552950" cy="3124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0.7875</cdr:x>
      <cdr:y>0.8495</cdr:y>
    </cdr:from>
    <cdr:to>
      <cdr:x>0.98625</cdr:x>
      <cdr:y>0.94</cdr:y>
    </cdr:to>
    <cdr:sp>
      <cdr:nvSpPr>
        <cdr:cNvPr id="1" name="TextBox 1"/>
        <cdr:cNvSpPr txBox="1">
          <a:spLocks noChangeArrowheads="1"/>
        </cdr:cNvSpPr>
      </cdr:nvSpPr>
      <cdr:spPr>
        <a:xfrm>
          <a:off x="5886450" y="4562475"/>
          <a:ext cx="1485900" cy="48577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Nombre d'années 
de recettes de fonctionnement
nécessaires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43</xdr:row>
      <xdr:rowOff>0</xdr:rowOff>
    </xdr:from>
    <xdr:to>
      <xdr:col>12</xdr:col>
      <xdr:colOff>857250</xdr:colOff>
      <xdr:row>75</xdr:row>
      <xdr:rowOff>152400</xdr:rowOff>
    </xdr:to>
    <xdr:graphicFrame>
      <xdr:nvGraphicFramePr>
        <xdr:cNvPr id="1" name="Chart 1"/>
        <xdr:cNvGraphicFramePr/>
      </xdr:nvGraphicFramePr>
      <xdr:xfrm>
        <a:off x="6953250" y="7362825"/>
        <a:ext cx="7477125" cy="53721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0.6245</cdr:y>
    </cdr:from>
    <cdr:to>
      <cdr:x>0.772</cdr:x>
      <cdr:y>0.6245</cdr:y>
    </cdr:to>
    <cdr:sp>
      <cdr:nvSpPr>
        <cdr:cNvPr id="1" name="TextBox 1"/>
        <cdr:cNvSpPr txBox="1">
          <a:spLocks noChangeArrowheads="1"/>
        </cdr:cNvSpPr>
      </cdr:nvSpPr>
      <cdr:spPr>
        <a:xfrm>
          <a:off x="7467600" y="396240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en euros 
par habitant</a:t>
          </a:r>
        </a:p>
      </cdr:txBody>
    </cdr:sp>
  </cdr:relSizeAnchor>
  <cdr:relSizeAnchor xmlns:cdr="http://schemas.openxmlformats.org/drawingml/2006/chartDrawing">
    <cdr:from>
      <cdr:x>0.82975</cdr:x>
      <cdr:y>0.69725</cdr:y>
    </cdr:from>
    <cdr:to>
      <cdr:x>0.942</cdr:x>
      <cdr:y>0.727</cdr:y>
    </cdr:to>
    <cdr:sp>
      <cdr:nvSpPr>
        <cdr:cNvPr id="2" name="TextBox 2"/>
        <cdr:cNvSpPr txBox="1">
          <a:spLocks noChangeArrowheads="1"/>
        </cdr:cNvSpPr>
      </cdr:nvSpPr>
      <cdr:spPr>
        <a:xfrm>
          <a:off x="8029575" y="4429125"/>
          <a:ext cx="108585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euros par habitant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45</xdr:row>
      <xdr:rowOff>28575</xdr:rowOff>
    </xdr:from>
    <xdr:to>
      <xdr:col>17</xdr:col>
      <xdr:colOff>142875</xdr:colOff>
      <xdr:row>78</xdr:row>
      <xdr:rowOff>47625</xdr:rowOff>
    </xdr:to>
    <xdr:graphicFrame>
      <xdr:nvGraphicFramePr>
        <xdr:cNvPr id="1" name="Chart 2"/>
        <xdr:cNvGraphicFramePr/>
      </xdr:nvGraphicFramePr>
      <xdr:xfrm>
        <a:off x="7115175" y="7172325"/>
        <a:ext cx="6362700" cy="5048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12</xdr:col>
      <xdr:colOff>219075</xdr:colOff>
      <xdr:row>83</xdr:row>
      <xdr:rowOff>142875</xdr:rowOff>
    </xdr:to>
    <xdr:graphicFrame>
      <xdr:nvGraphicFramePr>
        <xdr:cNvPr id="1" name="Chart 1"/>
        <xdr:cNvGraphicFramePr/>
      </xdr:nvGraphicFramePr>
      <xdr:xfrm>
        <a:off x="0" y="8067675"/>
        <a:ext cx="9677400" cy="635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0.8495</cdr:y>
    </cdr:from>
    <cdr:to>
      <cdr:x>0.0205</cdr:x>
      <cdr:y>0.8495</cdr:y>
    </cdr:to>
    <cdr:sp>
      <cdr:nvSpPr>
        <cdr:cNvPr id="1" name="TextBox 1"/>
        <cdr:cNvSpPr txBox="1">
          <a:spLocks noChangeArrowheads="1"/>
        </cdr:cNvSpPr>
      </cdr:nvSpPr>
      <cdr:spPr>
        <a:xfrm>
          <a:off x="76200" y="202882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Autres charges d'activité</a:t>
          </a:r>
        </a:p>
      </cdr:txBody>
    </cdr:sp>
  </cdr:relSizeAnchor>
  <cdr:relSizeAnchor xmlns:cdr="http://schemas.openxmlformats.org/drawingml/2006/chartDrawing">
    <cdr:from>
      <cdr:x>0.559</cdr:x>
      <cdr:y>0.0045</cdr:y>
    </cdr:from>
    <cdr:to>
      <cdr:x>0.559</cdr:x>
      <cdr:y>0.0045</cdr:y>
    </cdr:to>
    <cdr:sp>
      <cdr:nvSpPr>
        <cdr:cNvPr id="2" name="TextBox 2"/>
        <cdr:cNvSpPr txBox="1">
          <a:spLocks noChangeArrowheads="1"/>
        </cdr:cNvSpPr>
      </cdr:nvSpPr>
      <cdr:spPr>
        <a:xfrm>
          <a:off x="2124075" y="952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Charges à caractère général</a:t>
          </a:r>
        </a:p>
      </cdr:txBody>
    </cdr:sp>
  </cdr:relSizeAnchor>
  <cdr:relSizeAnchor xmlns:cdr="http://schemas.openxmlformats.org/drawingml/2006/chartDrawing">
    <cdr:from>
      <cdr:x>0.08275</cdr:x>
      <cdr:y>0.0265</cdr:y>
    </cdr:from>
    <cdr:to>
      <cdr:x>0.08275</cdr:x>
      <cdr:y>0.0265</cdr:y>
    </cdr:to>
    <cdr:sp>
      <cdr:nvSpPr>
        <cdr:cNvPr id="3" name="TextBox 3"/>
        <cdr:cNvSpPr txBox="1">
          <a:spLocks noChangeArrowheads="1"/>
        </cdr:cNvSpPr>
      </cdr:nvSpPr>
      <cdr:spPr>
        <a:xfrm>
          <a:off x="314325" y="57150"/>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Autres</a:t>
          </a:r>
        </a:p>
      </cdr:txBody>
    </cdr:sp>
  </cdr:relSizeAnchor>
  <cdr:relSizeAnchor xmlns:cdr="http://schemas.openxmlformats.org/drawingml/2006/chartDrawing">
    <cdr:from>
      <cdr:x>0.728</cdr:x>
      <cdr:y>0.28525</cdr:y>
    </cdr:from>
    <cdr:to>
      <cdr:x>0.728</cdr:x>
      <cdr:y>0.28525</cdr:y>
    </cdr:to>
    <cdr:sp>
      <cdr:nvSpPr>
        <cdr:cNvPr id="4" name="TextBox 4"/>
        <cdr:cNvSpPr txBox="1">
          <a:spLocks noChangeArrowheads="1"/>
        </cdr:cNvSpPr>
      </cdr:nvSpPr>
      <cdr:spPr>
        <a:xfrm>
          <a:off x="2762250" y="6762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Personnel</a:t>
          </a:r>
        </a:p>
      </cdr:txBody>
    </cdr:sp>
  </cdr:relSizeAnchor>
  <cdr:relSizeAnchor xmlns:cdr="http://schemas.openxmlformats.org/drawingml/2006/chartDrawing">
    <cdr:from>
      <cdr:x>0.021</cdr:x>
      <cdr:y>0.15825</cdr:y>
    </cdr:from>
    <cdr:to>
      <cdr:x>0.021</cdr:x>
      <cdr:y>0.15825</cdr:y>
    </cdr:to>
    <cdr:sp>
      <cdr:nvSpPr>
        <cdr:cNvPr id="5" name="TextBox 5"/>
        <cdr:cNvSpPr txBox="1">
          <a:spLocks noChangeArrowheads="1"/>
        </cdr:cNvSpPr>
      </cdr:nvSpPr>
      <cdr:spPr>
        <a:xfrm>
          <a:off x="76200" y="3714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Intérêts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0.91675</cdr:y>
    </cdr:from>
    <cdr:to>
      <cdr:x>0.18475</cdr:x>
      <cdr:y>0.91675</cdr:y>
    </cdr:to>
    <cdr:sp>
      <cdr:nvSpPr>
        <cdr:cNvPr id="1" name="TextBox 1"/>
        <cdr:cNvSpPr txBox="1">
          <a:spLocks noChangeArrowheads="1"/>
        </cdr:cNvSpPr>
      </cdr:nvSpPr>
      <cdr:spPr>
        <a:xfrm>
          <a:off x="609600" y="21621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 charges d'activité</a:t>
          </a:r>
        </a:p>
      </cdr:txBody>
    </cdr:sp>
  </cdr:relSizeAnchor>
  <cdr:relSizeAnchor xmlns:cdr="http://schemas.openxmlformats.org/drawingml/2006/chartDrawing">
    <cdr:from>
      <cdr:x>0.52975</cdr:x>
      <cdr:y>0.09975</cdr:y>
    </cdr:from>
    <cdr:to>
      <cdr:x>0.52975</cdr:x>
      <cdr:y>0.09975</cdr:y>
    </cdr:to>
    <cdr:sp>
      <cdr:nvSpPr>
        <cdr:cNvPr id="2" name="TextBox 2"/>
        <cdr:cNvSpPr txBox="1">
          <a:spLocks noChangeArrowheads="1"/>
        </cdr:cNvSpPr>
      </cdr:nvSpPr>
      <cdr:spPr>
        <a:xfrm>
          <a:off x="1752600" y="22860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Charges à caractère général</a:t>
          </a:r>
        </a:p>
      </cdr:txBody>
    </cdr:sp>
  </cdr:relSizeAnchor>
  <cdr:relSizeAnchor xmlns:cdr="http://schemas.openxmlformats.org/drawingml/2006/chartDrawing">
    <cdr:from>
      <cdr:x>0.15475</cdr:x>
      <cdr:y>0</cdr:y>
    </cdr:from>
    <cdr:to>
      <cdr:x>0.15475</cdr:x>
      <cdr:y>0</cdr:y>
    </cdr:to>
    <cdr:sp>
      <cdr:nvSpPr>
        <cdr:cNvPr id="3" name="TextBox 3"/>
        <cdr:cNvSpPr txBox="1">
          <a:spLocks noChangeArrowheads="1"/>
        </cdr:cNvSpPr>
      </cdr:nvSpPr>
      <cdr:spPr>
        <a:xfrm>
          <a:off x="504825" y="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a:t>
          </a:r>
        </a:p>
      </cdr:txBody>
    </cdr:sp>
  </cdr:relSizeAnchor>
  <cdr:relSizeAnchor xmlns:cdr="http://schemas.openxmlformats.org/drawingml/2006/chartDrawing">
    <cdr:from>
      <cdr:x>0.76475</cdr:x>
      <cdr:y>0.30525</cdr:y>
    </cdr:from>
    <cdr:to>
      <cdr:x>0.76475</cdr:x>
      <cdr:y>0.30525</cdr:y>
    </cdr:to>
    <cdr:sp>
      <cdr:nvSpPr>
        <cdr:cNvPr id="4" name="TextBox 4"/>
        <cdr:cNvSpPr txBox="1">
          <a:spLocks noChangeArrowheads="1"/>
        </cdr:cNvSpPr>
      </cdr:nvSpPr>
      <cdr:spPr>
        <a:xfrm>
          <a:off x="2533650" y="7143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Personnel</a:t>
          </a:r>
        </a:p>
      </cdr:txBody>
    </cdr:sp>
  </cdr:relSizeAnchor>
  <cdr:relSizeAnchor xmlns:cdr="http://schemas.openxmlformats.org/drawingml/2006/chartDrawing">
    <cdr:from>
      <cdr:x>0</cdr:x>
      <cdr:y>0.24</cdr:y>
    </cdr:from>
    <cdr:to>
      <cdr:x>0</cdr:x>
      <cdr:y>0.24</cdr:y>
    </cdr:to>
    <cdr:sp>
      <cdr:nvSpPr>
        <cdr:cNvPr id="5" name="TextBox 5"/>
        <cdr:cNvSpPr txBox="1">
          <a:spLocks noChangeArrowheads="1"/>
        </cdr:cNvSpPr>
      </cdr:nvSpPr>
      <cdr:spPr>
        <a:xfrm>
          <a:off x="0" y="56197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Intérêts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0.774</cdr:x>
      <cdr:y>0.86025</cdr:y>
    </cdr:from>
    <cdr:to>
      <cdr:x>0.774</cdr:x>
      <cdr:y>0.86025</cdr:y>
    </cdr:to>
    <cdr:sp>
      <cdr:nvSpPr>
        <cdr:cNvPr id="1" name="TextBox 1"/>
        <cdr:cNvSpPr txBox="1">
          <a:spLocks noChangeArrowheads="1"/>
        </cdr:cNvSpPr>
      </cdr:nvSpPr>
      <cdr:spPr>
        <a:xfrm>
          <a:off x="5610225" y="427672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0.6825</cdr:x>
      <cdr:y>0.84625</cdr:y>
    </cdr:from>
    <cdr:to>
      <cdr:x>0.83175</cdr:x>
      <cdr:y>0.90675</cdr:y>
    </cdr:to>
    <cdr:sp>
      <cdr:nvSpPr>
        <cdr:cNvPr id="2" name="TextBox 2"/>
        <cdr:cNvSpPr txBox="1">
          <a:spLocks noChangeArrowheads="1"/>
        </cdr:cNvSpPr>
      </cdr:nvSpPr>
      <cdr:spPr>
        <a:xfrm>
          <a:off x="4943475" y="4210050"/>
          <a:ext cx="10858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46</xdr:row>
      <xdr:rowOff>0</xdr:rowOff>
    </xdr:from>
    <xdr:to>
      <xdr:col>13</xdr:col>
      <xdr:colOff>295275</xdr:colOff>
      <xdr:row>61</xdr:row>
      <xdr:rowOff>104775</xdr:rowOff>
    </xdr:to>
    <xdr:graphicFrame>
      <xdr:nvGraphicFramePr>
        <xdr:cNvPr id="1" name="Chart 1"/>
        <xdr:cNvGraphicFramePr/>
      </xdr:nvGraphicFramePr>
      <xdr:xfrm>
        <a:off x="11496675" y="7372350"/>
        <a:ext cx="3800475" cy="2390775"/>
      </xdr:xfrm>
      <a:graphic>
        <a:graphicData uri="http://schemas.openxmlformats.org/drawingml/2006/chart">
          <c:chart xmlns:c="http://schemas.openxmlformats.org/drawingml/2006/chart" r:id="rId1"/>
        </a:graphicData>
      </a:graphic>
    </xdr:graphicFrame>
    <xdr:clientData/>
  </xdr:twoCellAnchor>
  <xdr:twoCellAnchor>
    <xdr:from>
      <xdr:col>10</xdr:col>
      <xdr:colOff>590550</xdr:colOff>
      <xdr:row>45</xdr:row>
      <xdr:rowOff>85725</xdr:rowOff>
    </xdr:from>
    <xdr:to>
      <xdr:col>13</xdr:col>
      <xdr:colOff>257175</xdr:colOff>
      <xdr:row>60</xdr:row>
      <xdr:rowOff>133350</xdr:rowOff>
    </xdr:to>
    <xdr:grpSp>
      <xdr:nvGrpSpPr>
        <xdr:cNvPr id="2" name="Group 20"/>
        <xdr:cNvGrpSpPr>
          <a:grpSpLocks/>
        </xdr:cNvGrpSpPr>
      </xdr:nvGrpSpPr>
      <xdr:grpSpPr>
        <a:xfrm>
          <a:off x="11591925" y="7305675"/>
          <a:ext cx="3667125" cy="2333625"/>
          <a:chOff x="1889" y="152"/>
          <a:chExt cx="328" cy="215"/>
        </a:xfrm>
        <a:solidFill>
          <a:srgbClr val="FFFFFF"/>
        </a:solidFill>
      </xdr:grpSpPr>
      <xdr:sp>
        <xdr:nvSpPr>
          <xdr:cNvPr id="3" name="TextBox 4"/>
          <xdr:cNvSpPr txBox="1">
            <a:spLocks noChangeArrowheads="1"/>
          </xdr:cNvSpPr>
        </xdr:nvSpPr>
        <xdr:spPr>
          <a:xfrm>
            <a:off x="1933" y="152"/>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sp>
        <xdr:nvSpPr>
          <xdr:cNvPr id="4" name="TextBox 5"/>
          <xdr:cNvSpPr txBox="1">
            <a:spLocks noChangeArrowheads="1"/>
          </xdr:cNvSpPr>
        </xdr:nvSpPr>
        <xdr:spPr>
          <a:xfrm>
            <a:off x="1917" y="194"/>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sp>
        <xdr:nvSpPr>
          <xdr:cNvPr id="5" name="TextBox 6"/>
          <xdr:cNvSpPr txBox="1">
            <a:spLocks noChangeArrowheads="1"/>
          </xdr:cNvSpPr>
        </xdr:nvSpPr>
        <xdr:spPr>
          <a:xfrm>
            <a:off x="2066" y="155"/>
            <a:ext cx="96" cy="32"/>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Charges à caractère général</a:t>
            </a:r>
          </a:p>
        </xdr:txBody>
      </xdr:sp>
      <xdr:sp>
        <xdr:nvSpPr>
          <xdr:cNvPr id="6" name="TextBox 7"/>
          <xdr:cNvSpPr txBox="1">
            <a:spLocks noChangeArrowheads="1"/>
          </xdr:cNvSpPr>
        </xdr:nvSpPr>
        <xdr:spPr>
          <a:xfrm>
            <a:off x="2152" y="216"/>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sp>
        <xdr:nvSpPr>
          <xdr:cNvPr id="7" name="TextBox 8"/>
          <xdr:cNvSpPr txBox="1">
            <a:spLocks noChangeArrowheads="1"/>
          </xdr:cNvSpPr>
        </xdr:nvSpPr>
        <xdr:spPr>
          <a:xfrm>
            <a:off x="1889" y="322"/>
            <a:ext cx="65" cy="4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grpSp>
    <xdr:clientData/>
  </xdr:twoCellAnchor>
  <xdr:twoCellAnchor>
    <xdr:from>
      <xdr:col>13</xdr:col>
      <xdr:colOff>828675</xdr:colOff>
      <xdr:row>46</xdr:row>
      <xdr:rowOff>28575</xdr:rowOff>
    </xdr:from>
    <xdr:to>
      <xdr:col>17</xdr:col>
      <xdr:colOff>180975</xdr:colOff>
      <xdr:row>61</xdr:row>
      <xdr:rowOff>104775</xdr:rowOff>
    </xdr:to>
    <xdr:graphicFrame>
      <xdr:nvGraphicFramePr>
        <xdr:cNvPr id="8" name="Chart 2"/>
        <xdr:cNvGraphicFramePr/>
      </xdr:nvGraphicFramePr>
      <xdr:xfrm>
        <a:off x="15830550" y="7400925"/>
        <a:ext cx="3314700" cy="2362200"/>
      </xdr:xfrm>
      <a:graphic>
        <a:graphicData uri="http://schemas.openxmlformats.org/drawingml/2006/chart">
          <c:chart xmlns:c="http://schemas.openxmlformats.org/drawingml/2006/chart" r:id="rId2"/>
        </a:graphicData>
      </a:graphic>
    </xdr:graphicFrame>
    <xdr:clientData/>
  </xdr:twoCellAnchor>
  <xdr:twoCellAnchor>
    <xdr:from>
      <xdr:col>15</xdr:col>
      <xdr:colOff>904875</xdr:colOff>
      <xdr:row>47</xdr:row>
      <xdr:rowOff>38100</xdr:rowOff>
    </xdr:from>
    <xdr:to>
      <xdr:col>17</xdr:col>
      <xdr:colOff>228600</xdr:colOff>
      <xdr:row>49</xdr:row>
      <xdr:rowOff>38100</xdr:rowOff>
    </xdr:to>
    <xdr:sp>
      <xdr:nvSpPr>
        <xdr:cNvPr id="9" name="TextBox 14"/>
        <xdr:cNvSpPr txBox="1">
          <a:spLocks noChangeArrowheads="1"/>
        </xdr:cNvSpPr>
      </xdr:nvSpPr>
      <xdr:spPr>
        <a:xfrm>
          <a:off x="17887950" y="7562850"/>
          <a:ext cx="1304925"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Charges à caractère général</a:t>
          </a:r>
        </a:p>
      </xdr:txBody>
    </xdr:sp>
    <xdr:clientData/>
  </xdr:twoCellAnchor>
  <xdr:twoCellAnchor>
    <xdr:from>
      <xdr:col>14</xdr:col>
      <xdr:colOff>485775</xdr:colOff>
      <xdr:row>46</xdr:row>
      <xdr:rowOff>66675</xdr:rowOff>
    </xdr:from>
    <xdr:to>
      <xdr:col>15</xdr:col>
      <xdr:colOff>114300</xdr:colOff>
      <xdr:row>47</xdr:row>
      <xdr:rowOff>114300</xdr:rowOff>
    </xdr:to>
    <xdr:sp>
      <xdr:nvSpPr>
        <xdr:cNvPr id="10" name="TextBox 15"/>
        <xdr:cNvSpPr txBox="1">
          <a:spLocks noChangeArrowheads="1"/>
        </xdr:cNvSpPr>
      </xdr:nvSpPr>
      <xdr:spPr>
        <a:xfrm>
          <a:off x="16478250" y="7439025"/>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clientData/>
  </xdr:twoCellAnchor>
  <xdr:twoCellAnchor>
    <xdr:from>
      <xdr:col>13</xdr:col>
      <xdr:colOff>885825</xdr:colOff>
      <xdr:row>49</xdr:row>
      <xdr:rowOff>0</xdr:rowOff>
    </xdr:from>
    <xdr:to>
      <xdr:col>14</xdr:col>
      <xdr:colOff>514350</xdr:colOff>
      <xdr:row>50</xdr:row>
      <xdr:rowOff>47625</xdr:rowOff>
    </xdr:to>
    <xdr:sp>
      <xdr:nvSpPr>
        <xdr:cNvPr id="11" name="TextBox 16"/>
        <xdr:cNvSpPr txBox="1">
          <a:spLocks noChangeArrowheads="1"/>
        </xdr:cNvSpPr>
      </xdr:nvSpPr>
      <xdr:spPr>
        <a:xfrm>
          <a:off x="15887700" y="78295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clientData/>
  </xdr:twoCellAnchor>
  <xdr:twoCellAnchor>
    <xdr:from>
      <xdr:col>13</xdr:col>
      <xdr:colOff>838200</xdr:colOff>
      <xdr:row>59</xdr:row>
      <xdr:rowOff>142875</xdr:rowOff>
    </xdr:from>
    <xdr:to>
      <xdr:col>14</xdr:col>
      <xdr:colOff>819150</xdr:colOff>
      <xdr:row>62</xdr:row>
      <xdr:rowOff>9525</xdr:rowOff>
    </xdr:to>
    <xdr:sp>
      <xdr:nvSpPr>
        <xdr:cNvPr id="12" name="TextBox 17"/>
        <xdr:cNvSpPr txBox="1">
          <a:spLocks noChangeArrowheads="1"/>
        </xdr:cNvSpPr>
      </xdr:nvSpPr>
      <xdr:spPr>
        <a:xfrm>
          <a:off x="15840075" y="9496425"/>
          <a:ext cx="971550" cy="3238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clientData/>
  </xdr:twoCellAnchor>
  <xdr:twoCellAnchor>
    <xdr:from>
      <xdr:col>16</xdr:col>
      <xdr:colOff>409575</xdr:colOff>
      <xdr:row>59</xdr:row>
      <xdr:rowOff>76200</xdr:rowOff>
    </xdr:from>
    <xdr:to>
      <xdr:col>17</xdr:col>
      <xdr:colOff>38100</xdr:colOff>
      <xdr:row>60</xdr:row>
      <xdr:rowOff>123825</xdr:rowOff>
    </xdr:to>
    <xdr:sp>
      <xdr:nvSpPr>
        <xdr:cNvPr id="13" name="TextBox 19"/>
        <xdr:cNvSpPr txBox="1">
          <a:spLocks noChangeArrowheads="1"/>
        </xdr:cNvSpPr>
      </xdr:nvSpPr>
      <xdr:spPr>
        <a:xfrm>
          <a:off x="18383250" y="94297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clientData/>
  </xdr:twoCellAnchor>
  <xdr:twoCellAnchor>
    <xdr:from>
      <xdr:col>10</xdr:col>
      <xdr:colOff>28575</xdr:colOff>
      <xdr:row>67</xdr:row>
      <xdr:rowOff>38100</xdr:rowOff>
    </xdr:from>
    <xdr:to>
      <xdr:col>16</xdr:col>
      <xdr:colOff>304800</xdr:colOff>
      <xdr:row>98</xdr:row>
      <xdr:rowOff>133350</xdr:rowOff>
    </xdr:to>
    <xdr:graphicFrame>
      <xdr:nvGraphicFramePr>
        <xdr:cNvPr id="14" name="Chart 22"/>
        <xdr:cNvGraphicFramePr/>
      </xdr:nvGraphicFramePr>
      <xdr:xfrm>
        <a:off x="11029950" y="10610850"/>
        <a:ext cx="7248525" cy="4981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0.82975</cdr:y>
    </cdr:from>
    <cdr:to>
      <cdr:x>0</cdr:x>
      <cdr:y>0.82975</cdr:y>
    </cdr:to>
    <cdr:sp>
      <cdr:nvSpPr>
        <cdr:cNvPr id="1" name="TextBox 1"/>
        <cdr:cNvSpPr txBox="1">
          <a:spLocks noChangeArrowheads="1"/>
        </cdr:cNvSpPr>
      </cdr:nvSpPr>
      <cdr:spPr>
        <a:xfrm>
          <a:off x="0" y="1704975"/>
          <a:ext cx="0" cy="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0.02</cdr:y>
    </cdr:from>
    <cdr:to>
      <cdr:x>0</cdr:x>
      <cdr:y>0.02</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0.597</cdr:x>
      <cdr:y>0.02</cdr:y>
    </cdr:from>
    <cdr:to>
      <cdr:x>0.597</cdr:x>
      <cdr:y>0.02</cdr:y>
    </cdr:to>
    <cdr:sp>
      <cdr:nvSpPr>
        <cdr:cNvPr id="3" name="TextBox 3"/>
        <cdr:cNvSpPr txBox="1">
          <a:spLocks noChangeArrowheads="1"/>
        </cdr:cNvSpPr>
      </cdr:nvSpPr>
      <cdr:spPr>
        <a:xfrm>
          <a:off x="1438275"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0.597</cdr:x>
      <cdr:y>0.82975</cdr:y>
    </cdr:from>
    <cdr:to>
      <cdr:x>0.597</cdr:x>
      <cdr:y>0.82975</cdr:y>
    </cdr:to>
    <cdr:sp>
      <cdr:nvSpPr>
        <cdr:cNvPr id="4" name="TextBox 4"/>
        <cdr:cNvSpPr txBox="1">
          <a:spLocks noChangeArrowheads="1"/>
        </cdr:cNvSpPr>
      </cdr:nvSpPr>
      <cdr:spPr>
        <a:xfrm>
          <a:off x="1438275" y="1704975"/>
          <a:ext cx="0" cy="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0.023</cdr:x>
      <cdr:y>0.04275</cdr:y>
    </cdr:from>
    <cdr:to>
      <cdr:x>0.3205</cdr:x>
      <cdr:y>0.17525</cdr:y>
    </cdr:to>
    <cdr:sp>
      <cdr:nvSpPr>
        <cdr:cNvPr id="5" name="TextBox 5"/>
        <cdr:cNvSpPr txBox="1">
          <a:spLocks noChangeArrowheads="1"/>
        </cdr:cNvSpPr>
      </cdr:nvSpPr>
      <cdr:spPr>
        <a:xfrm>
          <a:off x="47625" y="85725"/>
          <a:ext cx="7143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0.68925</cdr:x>
      <cdr:y>0.862</cdr:y>
    </cdr:from>
    <cdr:to>
      <cdr:x>0.9815</cdr:x>
      <cdr:y>0.99525</cdr:y>
    </cdr:to>
    <cdr:sp>
      <cdr:nvSpPr>
        <cdr:cNvPr id="6" name="TextBox 6"/>
        <cdr:cNvSpPr txBox="1">
          <a:spLocks noChangeArrowheads="1"/>
        </cdr:cNvSpPr>
      </cdr:nvSpPr>
      <cdr:spPr>
        <a:xfrm>
          <a:off x="1657350" y="1771650"/>
          <a:ext cx="70485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0.862</cdr:y>
    </cdr:from>
    <cdr:to>
      <cdr:x>0.3505</cdr:x>
      <cdr:y>0.99525</cdr:y>
    </cdr:to>
    <cdr:sp>
      <cdr:nvSpPr>
        <cdr:cNvPr id="7" name="TextBox 7"/>
        <cdr:cNvSpPr txBox="1">
          <a:spLocks noChangeArrowheads="1"/>
        </cdr:cNvSpPr>
      </cdr:nvSpPr>
      <cdr:spPr>
        <a:xfrm>
          <a:off x="0" y="1771650"/>
          <a:ext cx="84772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0.52675</cdr:x>
      <cdr:y>0.08075</cdr:y>
    </cdr:from>
    <cdr:to>
      <cdr:x>0.8395</cdr:x>
      <cdr:y>0.213</cdr:y>
    </cdr:to>
    <cdr:sp>
      <cdr:nvSpPr>
        <cdr:cNvPr id="8" name="TextBox 8"/>
        <cdr:cNvSpPr txBox="1">
          <a:spLocks noChangeArrowheads="1"/>
        </cdr:cNvSpPr>
      </cdr:nvSpPr>
      <cdr:spPr>
        <a:xfrm>
          <a:off x="1266825" y="161925"/>
          <a:ext cx="7524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0.702</cdr:y>
    </cdr:from>
    <cdr:to>
      <cdr:x>0.4985</cdr:x>
      <cdr:y>0.702</cdr:y>
    </cdr:to>
    <cdr:sp>
      <cdr:nvSpPr>
        <cdr:cNvPr id="1" name="TextBox 1"/>
        <cdr:cNvSpPr txBox="1">
          <a:spLocks noChangeArrowheads="1"/>
        </cdr:cNvSpPr>
      </cdr:nvSpPr>
      <cdr:spPr>
        <a:xfrm>
          <a:off x="1200150" y="13906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0.77625</cdr:y>
    </cdr:from>
    <cdr:to>
      <cdr:x>0</cdr:x>
      <cdr:y>0.77625</cdr:y>
    </cdr:to>
    <cdr:sp>
      <cdr:nvSpPr>
        <cdr:cNvPr id="2" name="TextBox 2"/>
        <cdr:cNvSpPr txBox="1">
          <a:spLocks noChangeArrowheads="1"/>
        </cdr:cNvSpPr>
      </cdr:nvSpPr>
      <cdr:spPr>
        <a:xfrm>
          <a:off x="0" y="153352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cdr:x>
      <cdr:y>0.054</cdr:y>
    </cdr:from>
    <cdr:to>
      <cdr:x>0</cdr:x>
      <cdr:y>0.054</cdr:y>
    </cdr:to>
    <cdr:sp>
      <cdr:nvSpPr>
        <cdr:cNvPr id="3" name="TextBox 3"/>
        <cdr:cNvSpPr txBox="1">
          <a:spLocks noChangeArrowheads="1"/>
        </cdr:cNvSpPr>
      </cdr:nvSpPr>
      <cdr:spPr>
        <a:xfrm>
          <a:off x="0" y="1047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0.5055</cdr:x>
      <cdr:y>0</cdr:y>
    </cdr:from>
    <cdr:to>
      <cdr:x>0.5055</cdr:x>
      <cdr:y>0</cdr:y>
    </cdr:to>
    <cdr:sp>
      <cdr:nvSpPr>
        <cdr:cNvPr id="4" name="TextBox 4"/>
        <cdr:cNvSpPr txBox="1">
          <a:spLocks noChangeArrowheads="1"/>
        </cdr:cNvSpPr>
      </cdr:nvSpPr>
      <cdr:spPr>
        <a:xfrm>
          <a:off x="1219200" y="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0.1205</cdr:x>
      <cdr:y>0</cdr:y>
    </cdr:from>
    <cdr:to>
      <cdr:x>0.41975</cdr:x>
      <cdr:y>0.14175</cdr:y>
    </cdr:to>
    <cdr:sp>
      <cdr:nvSpPr>
        <cdr:cNvPr id="5" name="TextBox 5"/>
        <cdr:cNvSpPr txBox="1">
          <a:spLocks noChangeArrowheads="1"/>
        </cdr:cNvSpPr>
      </cdr:nvSpPr>
      <cdr:spPr>
        <a:xfrm>
          <a:off x="285750" y="0"/>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dr:relSizeAnchor xmlns:cdr="http://schemas.openxmlformats.org/drawingml/2006/chartDrawing">
    <cdr:from>
      <cdr:x>0.69375</cdr:x>
      <cdr:y>0.1415</cdr:y>
    </cdr:from>
    <cdr:to>
      <cdr:x>0.9925</cdr:x>
      <cdr:y>0.283</cdr:y>
    </cdr:to>
    <cdr:sp>
      <cdr:nvSpPr>
        <cdr:cNvPr id="6" name="TextBox 6"/>
        <cdr:cNvSpPr txBox="1">
          <a:spLocks noChangeArrowheads="1"/>
        </cdr:cNvSpPr>
      </cdr:nvSpPr>
      <cdr:spPr>
        <a:xfrm>
          <a:off x="1676400" y="2762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0.74375</cdr:y>
    </cdr:from>
    <cdr:to>
      <cdr:x>0.2965</cdr:x>
      <cdr:y>0.88725</cdr:y>
    </cdr:to>
    <cdr:sp>
      <cdr:nvSpPr>
        <cdr:cNvPr id="7" name="TextBox 7"/>
        <cdr:cNvSpPr txBox="1">
          <a:spLocks noChangeArrowheads="1"/>
        </cdr:cNvSpPr>
      </cdr:nvSpPr>
      <cdr:spPr>
        <a:xfrm>
          <a:off x="0" y="1466850"/>
          <a:ext cx="714375" cy="2857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0.83225</cdr:y>
    </cdr:from>
    <cdr:to>
      <cdr:x>0.80275</cdr:x>
      <cdr:y>0.83225</cdr:y>
    </cdr:to>
    <cdr:sp>
      <cdr:nvSpPr>
        <cdr:cNvPr id="1" name="TextBox 1"/>
        <cdr:cNvSpPr txBox="1">
          <a:spLocks noChangeArrowheads="1"/>
        </cdr:cNvSpPr>
      </cdr:nvSpPr>
      <cdr:spPr>
        <a:xfrm>
          <a:off x="5667375" y="41338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0.68425</cdr:x>
      <cdr:y>0.8855</cdr:y>
    </cdr:from>
    <cdr:to>
      <cdr:x>0.843</cdr:x>
      <cdr:y>0.9445</cdr:y>
    </cdr:to>
    <cdr:sp>
      <cdr:nvSpPr>
        <cdr:cNvPr id="2" name="TextBox 2"/>
        <cdr:cNvSpPr txBox="1">
          <a:spLocks noChangeArrowheads="1"/>
        </cdr:cNvSpPr>
      </cdr:nvSpPr>
      <cdr:spPr>
        <a:xfrm>
          <a:off x="4829175" y="4400550"/>
          <a:ext cx="11239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tabColor indexed="45"/>
  </sheetPr>
  <dimension ref="A1:J56"/>
  <sheetViews>
    <sheetView zoomScaleSheetLayoutView="80" workbookViewId="0" topLeftCell="A1">
      <selection activeCell="A3" sqref="A3:J3"/>
    </sheetView>
  </sheetViews>
  <sheetFormatPr defaultColWidth="11.421875" defaultRowHeight="12.75"/>
  <cols>
    <col min="1" max="1" width="11.421875" style="2" customWidth="1"/>
  </cols>
  <sheetData>
    <row r="1" ht="15">
      <c r="A1" s="1" t="s">
        <v>520</v>
      </c>
    </row>
    <row r="3" spans="1:10" s="4" customFormat="1" ht="12.75">
      <c r="A3" s="1407" t="s">
        <v>177</v>
      </c>
      <c r="B3" s="1408"/>
      <c r="C3" s="1408"/>
      <c r="D3" s="1408"/>
      <c r="E3" s="1408"/>
      <c r="F3" s="1408"/>
      <c r="G3" s="1408"/>
      <c r="H3" s="1408"/>
      <c r="I3" s="1408"/>
      <c r="J3" s="1408"/>
    </row>
    <row r="4" s="2" customFormat="1" ht="7.5" customHeight="1">
      <c r="A4" s="3"/>
    </row>
    <row r="5" spans="1:10" ht="12.75">
      <c r="A5" s="1406" t="s">
        <v>178</v>
      </c>
      <c r="B5" s="1409"/>
      <c r="C5" s="1409"/>
      <c r="D5" s="1409"/>
      <c r="E5" s="1409"/>
      <c r="F5" s="1409"/>
      <c r="G5" s="1409"/>
      <c r="H5" s="1409"/>
      <c r="I5" s="1409"/>
      <c r="J5" s="1409"/>
    </row>
    <row r="6" ht="9" customHeight="1">
      <c r="A6" s="3"/>
    </row>
    <row r="7" spans="1:10" ht="12.75">
      <c r="A7" s="1406" t="s">
        <v>179</v>
      </c>
      <c r="B7" s="1409"/>
      <c r="C7" s="1409"/>
      <c r="D7" s="1409"/>
      <c r="E7" s="1409"/>
      <c r="F7" s="1409"/>
      <c r="G7" s="1409"/>
      <c r="H7" s="1409"/>
      <c r="I7" s="1409"/>
      <c r="J7" s="1409"/>
    </row>
    <row r="8" ht="7.5" customHeight="1">
      <c r="A8" s="3"/>
    </row>
    <row r="9" spans="1:10" ht="12.75">
      <c r="A9" s="1406" t="s">
        <v>180</v>
      </c>
      <c r="B9" s="1409"/>
      <c r="C9" s="1409"/>
      <c r="D9" s="1409"/>
      <c r="E9" s="1409"/>
      <c r="F9" s="1409"/>
      <c r="G9" s="1409"/>
      <c r="H9" s="1409"/>
      <c r="I9" s="1409"/>
      <c r="J9" s="1409"/>
    </row>
    <row r="10" ht="6.75" customHeight="1">
      <c r="A10" s="3"/>
    </row>
    <row r="11" spans="1:10" ht="12.75">
      <c r="A11" s="1405" t="s">
        <v>27</v>
      </c>
      <c r="B11" s="1409"/>
      <c r="C11" s="1409"/>
      <c r="D11" s="1409"/>
      <c r="E11" s="1409"/>
      <c r="F11" s="1409"/>
      <c r="G11" s="1409"/>
      <c r="H11" s="1409"/>
      <c r="I11" s="1409"/>
      <c r="J11" s="1409"/>
    </row>
    <row r="12" ht="6" customHeight="1">
      <c r="A12" s="3"/>
    </row>
    <row r="13" spans="1:10" ht="12.75">
      <c r="A13" s="1406" t="s">
        <v>181</v>
      </c>
      <c r="B13" s="1409"/>
      <c r="C13" s="1409"/>
      <c r="D13" s="1409"/>
      <c r="E13" s="1409"/>
      <c r="F13" s="1409"/>
      <c r="G13" s="1409"/>
      <c r="H13" s="1409"/>
      <c r="I13" s="1409"/>
      <c r="J13" s="1409"/>
    </row>
    <row r="14" ht="7.5" customHeight="1">
      <c r="A14" s="3"/>
    </row>
    <row r="15" spans="1:10" ht="12.75">
      <c r="A15" s="1406" t="s">
        <v>182</v>
      </c>
      <c r="B15" s="1409"/>
      <c r="C15" s="1409"/>
      <c r="D15" s="1409"/>
      <c r="E15" s="1409"/>
      <c r="F15" s="1409"/>
      <c r="G15" s="1409"/>
      <c r="H15" s="1409"/>
      <c r="I15" s="1409"/>
      <c r="J15" s="1409"/>
    </row>
    <row r="16" ht="7.5" customHeight="1"/>
    <row r="17" spans="1:10" ht="12.75">
      <c r="A17" s="1406" t="s">
        <v>333</v>
      </c>
      <c r="B17" s="1406"/>
      <c r="C17" s="1406"/>
      <c r="D17" s="1406"/>
      <c r="E17" s="1406"/>
      <c r="F17" s="1406"/>
      <c r="G17" s="1406"/>
      <c r="H17" s="1406"/>
      <c r="I17" s="1406"/>
      <c r="J17" s="1406"/>
    </row>
    <row r="18" ht="7.5" customHeight="1"/>
    <row r="19" spans="1:10" ht="12.75">
      <c r="A19" s="1405" t="s">
        <v>48</v>
      </c>
      <c r="B19" s="1406"/>
      <c r="C19" s="1406"/>
      <c r="D19" s="1406"/>
      <c r="E19" s="1406"/>
      <c r="F19" s="1406"/>
      <c r="G19" s="1406"/>
      <c r="H19" s="1406"/>
      <c r="I19" s="1406"/>
      <c r="J19" s="1406"/>
    </row>
    <row r="20" ht="7.5" customHeight="1"/>
    <row r="21" spans="1:10" ht="12.75">
      <c r="A21" s="1406" t="s">
        <v>43</v>
      </c>
      <c r="B21" s="1406"/>
      <c r="C21" s="1406"/>
      <c r="D21" s="1406"/>
      <c r="E21" s="1406"/>
      <c r="F21" s="1406"/>
      <c r="G21" s="1406"/>
      <c r="H21" s="1406"/>
      <c r="I21" s="1406"/>
      <c r="J21" s="1406"/>
    </row>
    <row r="22" ht="7.5" customHeight="1">
      <c r="A22" s="3"/>
    </row>
    <row r="23" spans="1:10" ht="12.75">
      <c r="A23" s="1406" t="s">
        <v>44</v>
      </c>
      <c r="B23" s="1406"/>
      <c r="C23" s="1406"/>
      <c r="D23" s="1406"/>
      <c r="E23" s="1406"/>
      <c r="F23" s="1406"/>
      <c r="G23" s="1406"/>
      <c r="H23" s="1406"/>
      <c r="I23" s="1406"/>
      <c r="J23" s="1406"/>
    </row>
    <row r="24" ht="7.5" customHeight="1"/>
    <row r="25" spans="1:10" ht="12.75">
      <c r="A25" s="1405" t="s">
        <v>47</v>
      </c>
      <c r="B25" s="1406"/>
      <c r="C25" s="1406"/>
      <c r="D25" s="1406"/>
      <c r="E25" s="1406"/>
      <c r="F25" s="1406"/>
      <c r="G25" s="1406"/>
      <c r="H25" s="1406"/>
      <c r="I25" s="1406"/>
      <c r="J25" s="1406"/>
    </row>
    <row r="26" ht="8.25" customHeight="1"/>
    <row r="27" spans="1:10" ht="12.75">
      <c r="A27" s="1405" t="s">
        <v>45</v>
      </c>
      <c r="B27" s="1406"/>
      <c r="C27" s="1406"/>
      <c r="D27" s="1406"/>
      <c r="E27" s="1406"/>
      <c r="F27" s="1406"/>
      <c r="G27" s="1406"/>
      <c r="H27" s="1406"/>
      <c r="I27" s="1406"/>
      <c r="J27" s="1406"/>
    </row>
    <row r="28" ht="8.25" customHeight="1"/>
    <row r="29" spans="1:10" ht="12.75">
      <c r="A29" s="1406" t="s">
        <v>46</v>
      </c>
      <c r="B29" s="1406"/>
      <c r="C29" s="1406"/>
      <c r="D29" s="1406"/>
      <c r="E29" s="1406"/>
      <c r="F29" s="1406"/>
      <c r="G29" s="1406"/>
      <c r="H29" s="1406"/>
      <c r="I29" s="1406"/>
      <c r="J29" s="1406"/>
    </row>
    <row r="30" ht="8.25" customHeight="1"/>
    <row r="31" spans="1:10" ht="12.75">
      <c r="A31" s="1406" t="s">
        <v>334</v>
      </c>
      <c r="B31" s="1406"/>
      <c r="C31" s="1406"/>
      <c r="D31" s="1406"/>
      <c r="E31" s="1406"/>
      <c r="F31" s="1406"/>
      <c r="G31" s="1406"/>
      <c r="H31" s="1406"/>
      <c r="I31" s="1406"/>
      <c r="J31" s="1406"/>
    </row>
    <row r="35" spans="1:10" ht="14.25">
      <c r="A35" s="1191" t="s">
        <v>480</v>
      </c>
      <c r="B35" s="506"/>
      <c r="C35" s="506"/>
      <c r="D35" s="506"/>
      <c r="E35" s="506"/>
      <c r="F35" s="506"/>
      <c r="G35" s="506"/>
      <c r="H35" s="506"/>
      <c r="I35" s="506"/>
      <c r="J35" s="506"/>
    </row>
    <row r="40" spans="1:10" ht="15">
      <c r="A40" s="1292"/>
      <c r="B40" s="506"/>
      <c r="C40" s="506"/>
      <c r="D40" s="506"/>
      <c r="E40" s="506"/>
      <c r="F40" s="506"/>
      <c r="G40" s="506"/>
      <c r="H40" s="506"/>
      <c r="I40" s="506"/>
      <c r="J40" s="506"/>
    </row>
    <row r="44" spans="1:10" ht="15">
      <c r="A44" s="1292"/>
      <c r="B44" s="506"/>
      <c r="C44" s="506"/>
      <c r="D44" s="506"/>
      <c r="E44" s="506"/>
      <c r="F44" s="506"/>
      <c r="G44" s="506"/>
      <c r="H44" s="506"/>
      <c r="I44" s="506"/>
      <c r="J44" s="506"/>
    </row>
    <row r="48" spans="1:10" ht="15">
      <c r="A48" s="1292"/>
      <c r="B48" s="506"/>
      <c r="C48" s="506"/>
      <c r="D48" s="506"/>
      <c r="E48" s="506"/>
      <c r="F48" s="506"/>
      <c r="G48" s="506"/>
      <c r="H48" s="506"/>
      <c r="I48" s="506"/>
      <c r="J48" s="506"/>
    </row>
    <row r="52" spans="1:10" ht="15">
      <c r="A52" s="1292"/>
      <c r="B52" s="506"/>
      <c r="C52" s="506"/>
      <c r="D52" s="506"/>
      <c r="E52" s="506"/>
      <c r="F52" s="506"/>
      <c r="G52" s="506"/>
      <c r="H52" s="506"/>
      <c r="I52" s="506"/>
      <c r="J52" s="506"/>
    </row>
    <row r="56" spans="1:10" ht="15">
      <c r="A56" s="1292"/>
      <c r="B56" s="506"/>
      <c r="C56" s="506"/>
      <c r="D56" s="506"/>
      <c r="E56" s="506"/>
      <c r="F56" s="506"/>
      <c r="G56" s="506"/>
      <c r="H56" s="506"/>
      <c r="I56" s="506"/>
      <c r="J56" s="506"/>
    </row>
  </sheetData>
  <mergeCells count="15">
    <mergeCell ref="A11:J11"/>
    <mergeCell ref="A13:J13"/>
    <mergeCell ref="A15:J15"/>
    <mergeCell ref="A17:J17"/>
    <mergeCell ref="A3:J3"/>
    <mergeCell ref="A5:J5"/>
    <mergeCell ref="A7:J7"/>
    <mergeCell ref="A9:J9"/>
    <mergeCell ref="A25:J25"/>
    <mergeCell ref="A27:J27"/>
    <mergeCell ref="A31:J31"/>
    <mergeCell ref="A19:J19"/>
    <mergeCell ref="A21:J21"/>
    <mergeCell ref="A23:J23"/>
    <mergeCell ref="A29:J29"/>
  </mergeCells>
  <hyperlinks>
    <hyperlink ref="A3" location="'T1'!A1" display="1 : Dépenses et recettes totales : niveau évolution et structure"/>
    <hyperlink ref="A5" location="'T2'!A1" display="2 : Dépenses de fonctionnement et d’investissement : niveau et évolution"/>
    <hyperlink ref="A7" location="'T3'!A1" display="3 : Composantes des dépenses de fonctionnement : niveau, évolution et structure"/>
    <hyperlink ref="A9" location="'T4'!A1" display="4 : Composantes des dépenses d’investissement: niveau, évolution et structure"/>
    <hyperlink ref="A11" location="'T5'!A1" display="5 : Recettes totales : niveau et évolution par grands postes"/>
    <hyperlink ref="A13" location="'T6'!A1" display="6 : Recettes de fonctionnement et d’investissement : niveau et évolution"/>
    <hyperlink ref="A15" location="'T7'!A1" display="7 : Recettes fiscales directes et indirectes"/>
    <hyperlink ref="A17" location="'T9'!A1" display="9 : Fiscalité indirecte : tarifs et évolution"/>
    <hyperlink ref="A19" location="'T11'!A1" display="11 : Dotations et subventions reçues : niveau et structure"/>
    <hyperlink ref="A21" location="'T12'!A1" display="12 : Formation de l’épargne et financement de l’investissement"/>
    <hyperlink ref="A23" location="'T13'!A1" display="13 : Endettement et marge de manœuvre"/>
    <hyperlink ref="A25" location="'T14'!A1" display="14 : Présentation fonctionnelle : ventilation des dépenses par grandes fonctions"/>
    <hyperlink ref="A27" location="'T15'!A1" display="15 : Incidence de la décentralisation : dépenses liées à l’enseignement, la formation professionnelle et le transport ferroviaire."/>
    <hyperlink ref="A31" location="'T16'!A1" display="16 : Indicateurs démographiques et géographiques"/>
    <hyperlink ref="A17:J17" location="'T8'!Zone_d_impression" display="8 : Fiscalité indirecte : tarifs et évolution"/>
    <hyperlink ref="A19:J19" location="'T9'!Zone_d_impression" display="9 : Dotations et subventions reçues : niveau et structure"/>
    <hyperlink ref="A21:J21" location="'T10'!Zone_d_impression" display="10 : Formation de l’épargne et financement de l’investissement"/>
    <hyperlink ref="A23:J23" location="'T11'!Zone_d_impression" display="11 : Endettement et marge de manœuvre"/>
    <hyperlink ref="A25:J25" location="'T12'!Zone_d_impression" display="12 : Présentation fonctionnelle : ventilation des dépenses par grandes fonctions"/>
    <hyperlink ref="A27:J27" location="'T13'!Zone_d_impression" display="13 : Incidence de la décentralisation : dépenses liées à l’enseignement, la formation professionnelle et le transport ferroviaire."/>
    <hyperlink ref="A29" location="'T16'!A1" display="16 : Indicateurs démographiques et géographiques"/>
    <hyperlink ref="A29:J29" location="'T14'!A1" display="14 : Les ratios financiers"/>
    <hyperlink ref="A31:J31" location="'T15'!Zone_d_impression" display="15 : Indicateurs démographiques et géographiques"/>
  </hyperlinks>
  <printOptions/>
  <pageMargins left="0.75" right="0.75" top="1" bottom="1" header="0.4921259845" footer="0.4921259845"/>
  <pageSetup horizontalDpi="600" verticalDpi="600" orientation="portrait" paperSize="9" scale="7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10.xml><?xml version="1.0" encoding="utf-8"?>
<worksheet xmlns="http://schemas.openxmlformats.org/spreadsheetml/2006/main" xmlns:r="http://schemas.openxmlformats.org/officeDocument/2006/relationships">
  <sheetPr codeName="Feuil12">
    <tabColor indexed="45"/>
  </sheetPr>
  <dimension ref="A1:IL128"/>
  <sheetViews>
    <sheetView view="pageBreakPreview" zoomScale="80" zoomScaleSheetLayoutView="80" workbookViewId="0" topLeftCell="A1">
      <selection activeCell="A3" sqref="A3:J3"/>
    </sheetView>
  </sheetViews>
  <sheetFormatPr defaultColWidth="11.421875" defaultRowHeight="12.75"/>
  <cols>
    <col min="1" max="1" width="29.421875" style="6" customWidth="1"/>
    <col min="2" max="2" width="11.7109375" style="5" customWidth="1"/>
    <col min="3" max="3" width="17.28125" style="5" customWidth="1"/>
    <col min="4" max="4" width="16.28125" style="5" customWidth="1"/>
    <col min="5" max="5" width="12.7109375" style="5" customWidth="1"/>
    <col min="6" max="6" width="11.8515625" style="5" customWidth="1"/>
    <col min="7" max="7" width="9.28125" style="5" customWidth="1"/>
    <col min="8" max="8" width="26.28125" style="5" customWidth="1"/>
    <col min="9" max="9" width="11.8515625" style="5" customWidth="1"/>
    <col min="10" max="10" width="9.7109375" style="5" customWidth="1"/>
    <col min="11" max="12" width="9.8515625" style="5" customWidth="1"/>
    <col min="13" max="13" width="13.28125" style="5" customWidth="1"/>
    <col min="14" max="14" width="14.28125" style="6" bestFit="1" customWidth="1"/>
    <col min="15" max="15" width="9.00390625" style="5" customWidth="1"/>
    <col min="16" max="16" width="6.7109375" style="5" customWidth="1"/>
    <col min="17" max="18" width="10.7109375" style="178" customWidth="1"/>
    <col min="19" max="23" width="10.7109375" style="180" customWidth="1"/>
    <col min="24" max="25" width="10.7109375" style="9" customWidth="1"/>
    <col min="26" max="27" width="10.7109375" style="180" customWidth="1"/>
    <col min="28" max="29" width="10.7109375" style="9" customWidth="1"/>
    <col min="30" max="30" width="10.7109375" style="180" customWidth="1"/>
    <col min="31" max="31" width="10.7109375" style="9" customWidth="1"/>
    <col min="32" max="32" width="10.7109375" style="180" customWidth="1"/>
    <col min="33" max="33" width="10.7109375" style="9" customWidth="1"/>
    <col min="34" max="35" width="10.7109375" style="180" customWidth="1"/>
    <col min="36" max="36" width="10.7109375" style="9" customWidth="1"/>
    <col min="37" max="72" width="10.7109375" style="180" customWidth="1"/>
    <col min="73" max="74" width="10.7109375" style="9" customWidth="1"/>
    <col min="75" max="76" width="10.7109375" style="180" customWidth="1"/>
    <col min="77" max="79" width="10.7109375" style="9" customWidth="1"/>
    <col min="80" max="111" width="10.7109375" style="180" customWidth="1"/>
    <col min="112" max="112" width="10.7109375" style="9" customWidth="1"/>
    <col min="113" max="115" width="10.7109375" style="180" customWidth="1"/>
    <col min="116" max="116" width="10.7109375" style="181" customWidth="1"/>
    <col min="117" max="118" width="10.7109375" style="180" customWidth="1"/>
    <col min="119" max="119" width="10.7109375" style="9" customWidth="1"/>
    <col min="120" max="121" width="10.7109375" style="180" customWidth="1"/>
    <col min="122" max="122" width="10.7109375" style="9" customWidth="1"/>
    <col min="123" max="132" width="10.7109375" style="180" customWidth="1"/>
    <col min="133" max="149" width="10.7109375" style="632" customWidth="1"/>
    <col min="150" max="150" width="10.7109375" style="9" customWidth="1"/>
    <col min="151" max="153" width="10.7109375" style="180" customWidth="1"/>
    <col min="154" max="154" width="10.7109375" style="9" customWidth="1"/>
    <col min="155" max="156" width="10.7109375" style="180" customWidth="1"/>
    <col min="157" max="157" width="10.7109375" style="9" customWidth="1"/>
    <col min="158" max="168" width="10.7109375" style="180" customWidth="1"/>
    <col min="169" max="185" width="10.7109375" style="184" customWidth="1"/>
    <col min="186" max="245" width="10.7109375" style="9" customWidth="1"/>
    <col min="246" max="16384" width="10.7109375" style="6" customWidth="1"/>
  </cols>
  <sheetData>
    <row r="1" spans="1:178" ht="18.75" customHeight="1">
      <c r="A1" s="807" t="s">
        <v>323</v>
      </c>
      <c r="B1" s="152"/>
      <c r="C1" s="152"/>
      <c r="D1" s="152"/>
      <c r="E1" s="152"/>
      <c r="F1" s="7" t="s">
        <v>164</v>
      </c>
      <c r="G1" s="152"/>
      <c r="H1" s="807" t="s">
        <v>322</v>
      </c>
      <c r="I1" s="152"/>
      <c r="J1" s="152"/>
      <c r="K1" s="152"/>
      <c r="L1" s="152"/>
      <c r="M1" s="152"/>
      <c r="N1" s="7" t="s">
        <v>164</v>
      </c>
      <c r="O1" s="444"/>
      <c r="S1" s="179"/>
      <c r="AB1" s="179"/>
      <c r="AM1" s="179"/>
      <c r="AV1" s="179"/>
      <c r="BI1" s="179"/>
      <c r="BT1" s="179"/>
      <c r="CD1" s="179"/>
      <c r="CN1" s="179"/>
      <c r="CO1" s="9"/>
      <c r="CP1" s="9"/>
      <c r="CQ1" s="9"/>
      <c r="CS1" s="9"/>
      <c r="CT1" s="9"/>
      <c r="CU1" s="9"/>
      <c r="CV1" s="9"/>
      <c r="CX1" s="179"/>
      <c r="DH1" s="179"/>
      <c r="DS1" s="182"/>
      <c r="DV1" s="179"/>
      <c r="EC1" s="18"/>
      <c r="ED1" s="18"/>
      <c r="EE1" s="18"/>
      <c r="EF1" s="18"/>
      <c r="EG1" s="18"/>
      <c r="EH1" s="18"/>
      <c r="EI1" s="18"/>
      <c r="EJ1" s="18"/>
      <c r="EK1" s="18"/>
      <c r="EL1" s="18"/>
      <c r="EM1" s="18"/>
      <c r="EN1" s="18"/>
      <c r="EO1" s="18"/>
      <c r="EP1" s="18"/>
      <c r="EQ1" s="18"/>
      <c r="ER1" s="18"/>
      <c r="ES1" s="18"/>
      <c r="ET1" s="179"/>
      <c r="FD1" s="179"/>
      <c r="FE1" s="183"/>
      <c r="FF1" s="183"/>
      <c r="FG1" s="183"/>
      <c r="FH1" s="183"/>
      <c r="FI1" s="183"/>
      <c r="FN1" s="179"/>
      <c r="FO1" s="180"/>
      <c r="FP1" s="180"/>
      <c r="FQ1" s="180"/>
      <c r="FR1" s="180"/>
      <c r="FS1" s="180"/>
      <c r="FT1" s="180"/>
      <c r="FU1" s="9"/>
      <c r="FV1" s="180"/>
    </row>
    <row r="2" spans="1:245" s="197" customFormat="1" ht="18.75" customHeight="1">
      <c r="A2" s="771" t="s">
        <v>49</v>
      </c>
      <c r="B2" s="779"/>
      <c r="C2" s="779"/>
      <c r="D2" s="779"/>
      <c r="E2" s="779"/>
      <c r="F2" s="779"/>
      <c r="G2" s="185"/>
      <c r="H2" s="1478" t="s">
        <v>55</v>
      </c>
      <c r="I2" s="1478"/>
      <c r="J2" s="1478"/>
      <c r="K2" s="1478"/>
      <c r="L2" s="1478"/>
      <c r="M2" s="1478"/>
      <c r="N2" s="601"/>
      <c r="O2" s="493"/>
      <c r="P2" s="453"/>
      <c r="Q2" s="9"/>
      <c r="R2" s="186"/>
      <c r="S2" s="189"/>
      <c r="T2" s="190"/>
      <c r="U2" s="190"/>
      <c r="V2" s="190"/>
      <c r="W2" s="190"/>
      <c r="X2" s="12"/>
      <c r="Y2" s="12"/>
      <c r="Z2" s="190"/>
      <c r="AA2" s="190"/>
      <c r="AB2" s="189"/>
      <c r="AC2" s="12"/>
      <c r="AD2" s="190"/>
      <c r="AE2" s="12"/>
      <c r="AF2" s="190"/>
      <c r="AG2" s="12"/>
      <c r="AH2" s="190"/>
      <c r="AI2" s="190"/>
      <c r="AJ2" s="12"/>
      <c r="AK2" s="190"/>
      <c r="AL2" s="190"/>
      <c r="AM2" s="189"/>
      <c r="AN2" s="190"/>
      <c r="AO2" s="190"/>
      <c r="AP2" s="190"/>
      <c r="AQ2" s="190"/>
      <c r="AR2" s="190"/>
      <c r="AS2" s="190"/>
      <c r="AT2" s="190"/>
      <c r="AU2" s="190"/>
      <c r="AV2" s="189"/>
      <c r="AW2" s="190"/>
      <c r="AX2" s="190"/>
      <c r="AY2" s="190"/>
      <c r="AZ2" s="190"/>
      <c r="BA2" s="190"/>
      <c r="BB2" s="190"/>
      <c r="BC2" s="190"/>
      <c r="BD2" s="190"/>
      <c r="BE2" s="190"/>
      <c r="BF2" s="190"/>
      <c r="BG2" s="190"/>
      <c r="BH2" s="190"/>
      <c r="BI2" s="189"/>
      <c r="BJ2" s="190"/>
      <c r="BK2" s="190"/>
      <c r="BL2" s="190"/>
      <c r="BM2" s="190"/>
      <c r="BN2" s="190"/>
      <c r="BO2" s="190"/>
      <c r="BP2" s="190"/>
      <c r="BQ2" s="190"/>
      <c r="BR2" s="190"/>
      <c r="BS2" s="190"/>
      <c r="BT2" s="189"/>
      <c r="BU2" s="12"/>
      <c r="BV2" s="12"/>
      <c r="BW2" s="190"/>
      <c r="BX2" s="190"/>
      <c r="BY2" s="12"/>
      <c r="BZ2" s="12"/>
      <c r="CA2" s="12"/>
      <c r="CB2" s="190"/>
      <c r="CC2" s="190"/>
      <c r="CD2" s="189"/>
      <c r="CE2" s="190"/>
      <c r="CF2" s="190"/>
      <c r="CG2" s="190"/>
      <c r="CH2" s="190"/>
      <c r="CI2" s="190"/>
      <c r="CJ2" s="190"/>
      <c r="CK2" s="190"/>
      <c r="CL2" s="190"/>
      <c r="CM2" s="190"/>
      <c r="CN2" s="189"/>
      <c r="CO2" s="12"/>
      <c r="CP2" s="12"/>
      <c r="CQ2" s="12"/>
      <c r="CR2" s="190"/>
      <c r="CS2" s="12"/>
      <c r="CT2" s="12"/>
      <c r="CU2" s="12"/>
      <c r="CV2" s="12"/>
      <c r="CW2" s="190"/>
      <c r="CX2" s="189"/>
      <c r="CY2" s="190"/>
      <c r="CZ2" s="190"/>
      <c r="DA2" s="190"/>
      <c r="DB2" s="190"/>
      <c r="DC2" s="190"/>
      <c r="DD2" s="190"/>
      <c r="DE2" s="190"/>
      <c r="DF2" s="190"/>
      <c r="DG2" s="190"/>
      <c r="DH2" s="189"/>
      <c r="DI2" s="190"/>
      <c r="DJ2" s="190"/>
      <c r="DK2" s="190"/>
      <c r="DL2" s="191"/>
      <c r="DM2" s="190"/>
      <c r="DN2" s="190"/>
      <c r="DO2" s="12"/>
      <c r="DP2" s="190"/>
      <c r="DQ2" s="190"/>
      <c r="DR2" s="12"/>
      <c r="DS2" s="190"/>
      <c r="DT2" s="190"/>
      <c r="DU2" s="190"/>
      <c r="DV2" s="192"/>
      <c r="DW2" s="193"/>
      <c r="DX2" s="193"/>
      <c r="DY2" s="194"/>
      <c r="DZ2" s="194"/>
      <c r="EA2" s="126"/>
      <c r="EB2" s="190"/>
      <c r="EC2" s="571"/>
      <c r="ED2" s="571"/>
      <c r="EE2" s="571"/>
      <c r="EF2" s="571"/>
      <c r="EG2" s="571"/>
      <c r="EH2" s="571"/>
      <c r="EI2" s="571"/>
      <c r="EJ2" s="571"/>
      <c r="EK2" s="571"/>
      <c r="EL2" s="571"/>
      <c r="EM2" s="571"/>
      <c r="EN2" s="571"/>
      <c r="EO2" s="571"/>
      <c r="EP2" s="571"/>
      <c r="EQ2" s="571"/>
      <c r="ER2" s="571"/>
      <c r="ES2" s="571"/>
      <c r="ET2" s="189"/>
      <c r="EU2" s="190"/>
      <c r="EV2" s="190"/>
      <c r="EW2" s="190"/>
      <c r="EX2" s="12"/>
      <c r="EY2" s="190"/>
      <c r="EZ2" s="190"/>
      <c r="FA2" s="12"/>
      <c r="FB2" s="190"/>
      <c r="FC2" s="190"/>
      <c r="FD2" s="189"/>
      <c r="FE2" s="189"/>
      <c r="FF2" s="189"/>
      <c r="FG2" s="189"/>
      <c r="FH2" s="189"/>
      <c r="FI2" s="189"/>
      <c r="FJ2" s="190"/>
      <c r="FK2" s="190"/>
      <c r="FL2" s="190"/>
      <c r="FM2" s="190"/>
      <c r="FN2" s="195"/>
      <c r="FO2" s="196"/>
      <c r="FP2" s="196"/>
      <c r="FQ2" s="196"/>
      <c r="FR2" s="196"/>
      <c r="FS2" s="196"/>
      <c r="FT2" s="196"/>
      <c r="FU2" s="196"/>
      <c r="FV2" s="190"/>
      <c r="FW2" s="195"/>
      <c r="FX2" s="196"/>
      <c r="FY2" s="196"/>
      <c r="FZ2" s="196"/>
      <c r="GA2" s="196"/>
      <c r="GB2" s="196"/>
      <c r="GC2" s="196"/>
      <c r="GD2" s="196"/>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185" ht="15.75">
      <c r="A3" s="602"/>
      <c r="B3" s="6"/>
      <c r="C3" s="6"/>
      <c r="D3" s="111"/>
      <c r="E3" s="111"/>
      <c r="F3" s="6"/>
      <c r="G3" s="603"/>
      <c r="H3" s="6"/>
      <c r="I3" s="6"/>
      <c r="J3" s="6"/>
      <c r="K3" s="111"/>
      <c r="L3" s="111"/>
      <c r="O3" s="6"/>
      <c r="P3" s="6"/>
      <c r="Q3" s="9"/>
      <c r="R3" s="139"/>
      <c r="S3" s="90"/>
      <c r="T3" s="9"/>
      <c r="U3" s="9"/>
      <c r="V3" s="9"/>
      <c r="W3" s="9"/>
      <c r="Z3" s="9"/>
      <c r="AA3" s="198"/>
      <c r="AB3" s="90"/>
      <c r="AC3" s="202"/>
      <c r="AD3" s="90"/>
      <c r="AE3" s="202"/>
      <c r="AF3" s="203"/>
      <c r="AG3" s="202"/>
      <c r="AH3" s="203"/>
      <c r="AI3" s="203"/>
      <c r="AK3" s="9"/>
      <c r="AL3" s="9"/>
      <c r="AM3" s="9"/>
      <c r="AN3" s="9"/>
      <c r="AO3" s="9"/>
      <c r="AP3" s="9"/>
      <c r="AQ3" s="9"/>
      <c r="AR3" s="9"/>
      <c r="AS3" s="9"/>
      <c r="AT3" s="9"/>
      <c r="AU3" s="9"/>
      <c r="AV3" s="204"/>
      <c r="AW3" s="204"/>
      <c r="AX3" s="204"/>
      <c r="AY3" s="204"/>
      <c r="AZ3" s="204"/>
      <c r="BA3" s="204"/>
      <c r="BB3" s="205"/>
      <c r="BC3" s="204"/>
      <c r="BD3" s="204"/>
      <c r="BE3" s="204"/>
      <c r="BF3" s="204"/>
      <c r="BG3" s="204"/>
      <c r="BH3" s="205"/>
      <c r="BI3" s="90"/>
      <c r="BJ3" s="9"/>
      <c r="BK3" s="9"/>
      <c r="BL3" s="9"/>
      <c r="BM3" s="9"/>
      <c r="BN3" s="9"/>
      <c r="BO3" s="9"/>
      <c r="BP3" s="9"/>
      <c r="BQ3" s="9"/>
      <c r="BR3" s="9"/>
      <c r="BS3" s="9"/>
      <c r="BT3" s="206"/>
      <c r="BW3" s="9"/>
      <c r="BX3" s="9"/>
      <c r="CB3" s="9"/>
      <c r="CC3" s="9"/>
      <c r="CD3" s="9"/>
      <c r="CE3" s="9"/>
      <c r="CF3" s="9"/>
      <c r="CI3" s="9"/>
      <c r="CJ3" s="9"/>
      <c r="CK3" s="9"/>
      <c r="CN3" s="9"/>
      <c r="CO3" s="9"/>
      <c r="CP3" s="9"/>
      <c r="CQ3" s="9"/>
      <c r="CR3" s="9"/>
      <c r="CS3" s="9"/>
      <c r="CT3" s="9"/>
      <c r="CU3" s="9"/>
      <c r="CV3" s="9"/>
      <c r="CW3" s="9"/>
      <c r="CX3" s="9"/>
      <c r="CY3" s="9"/>
      <c r="CZ3" s="9"/>
      <c r="DA3" s="9"/>
      <c r="DB3" s="9"/>
      <c r="DC3" s="9"/>
      <c r="DD3" s="9"/>
      <c r="DE3" s="9"/>
      <c r="DF3" s="9"/>
      <c r="DH3" s="90"/>
      <c r="DI3" s="9"/>
      <c r="DJ3" s="9"/>
      <c r="DK3" s="9"/>
      <c r="DM3" s="9"/>
      <c r="DN3" s="9"/>
      <c r="DP3" s="9"/>
      <c r="DQ3" s="9"/>
      <c r="DS3" s="9"/>
      <c r="DT3" s="9"/>
      <c r="DU3" s="9"/>
      <c r="DV3" s="207"/>
      <c r="DW3" s="139"/>
      <c r="DX3" s="139"/>
      <c r="EB3" s="9"/>
      <c r="EC3" s="18"/>
      <c r="ED3" s="18"/>
      <c r="EE3" s="18"/>
      <c r="EF3" s="18"/>
      <c r="EG3" s="18"/>
      <c r="EH3" s="18"/>
      <c r="EI3" s="18"/>
      <c r="EJ3" s="18"/>
      <c r="EK3" s="18"/>
      <c r="EL3" s="18"/>
      <c r="EM3" s="18"/>
      <c r="EN3" s="18"/>
      <c r="EO3" s="18"/>
      <c r="EP3" s="18"/>
      <c r="EQ3" s="18"/>
      <c r="ER3" s="18"/>
      <c r="ES3" s="18"/>
      <c r="ET3" s="90"/>
      <c r="EU3" s="9"/>
      <c r="EV3" s="9"/>
      <c r="EW3" s="9"/>
      <c r="EY3" s="9"/>
      <c r="EZ3" s="9"/>
      <c r="FB3" s="9"/>
      <c r="FC3" s="9"/>
      <c r="FD3" s="187"/>
      <c r="FH3" s="9"/>
      <c r="FJ3" s="9"/>
      <c r="FK3" s="9"/>
      <c r="FL3" s="9"/>
      <c r="FM3" s="180"/>
      <c r="FN3" s="9"/>
      <c r="FO3" s="9"/>
      <c r="FP3" s="90"/>
      <c r="FQ3" s="198"/>
      <c r="FR3" s="9"/>
      <c r="FS3" s="9"/>
      <c r="FT3" s="180"/>
      <c r="FU3" s="9"/>
      <c r="FV3" s="9"/>
      <c r="FW3" s="9"/>
      <c r="FX3" s="9"/>
      <c r="FY3" s="9"/>
      <c r="FZ3" s="9"/>
      <c r="GA3" s="9"/>
      <c r="GB3" s="9"/>
      <c r="GC3" s="9"/>
    </row>
    <row r="4" spans="1:178" ht="15" customHeight="1">
      <c r="A4" s="1111" t="s">
        <v>194</v>
      </c>
      <c r="B4" s="532"/>
      <c r="C4" s="18"/>
      <c r="D4" s="15"/>
      <c r="E4" s="15"/>
      <c r="F4" s="24"/>
      <c r="G4" s="603"/>
      <c r="H4" s="1111" t="s">
        <v>194</v>
      </c>
      <c r="I4" s="800"/>
      <c r="J4" s="18"/>
      <c r="K4" s="15"/>
      <c r="L4" s="15"/>
      <c r="M4" s="444"/>
      <c r="N4" s="521"/>
      <c r="O4" s="24"/>
      <c r="P4" s="6"/>
      <c r="Q4" s="139"/>
      <c r="R4" s="139"/>
      <c r="S4" s="136"/>
      <c r="T4" s="137"/>
      <c r="U4" s="120"/>
      <c r="V4" s="138"/>
      <c r="W4" s="138"/>
      <c r="X4" s="120"/>
      <c r="Y4" s="120"/>
      <c r="Z4" s="24"/>
      <c r="AB4" s="136"/>
      <c r="AC4" s="137"/>
      <c r="AD4" s="205"/>
      <c r="AE4" s="213"/>
      <c r="AF4" s="73"/>
      <c r="AG4" s="213"/>
      <c r="AH4" s="73"/>
      <c r="AI4" s="73"/>
      <c r="AJ4" s="213"/>
      <c r="AK4" s="24"/>
      <c r="AL4" s="9"/>
      <c r="AM4" s="214"/>
      <c r="AN4" s="9"/>
      <c r="AO4" s="9"/>
      <c r="AP4" s="9"/>
      <c r="AQ4" s="9"/>
      <c r="AS4" s="9"/>
      <c r="AT4" s="9"/>
      <c r="AU4" s="9"/>
      <c r="AV4" s="136"/>
      <c r="AW4" s="137"/>
      <c r="BG4" s="24"/>
      <c r="BH4" s="9"/>
      <c r="BI4" s="214"/>
      <c r="BJ4" s="9"/>
      <c r="BK4" s="9"/>
      <c r="BL4" s="9"/>
      <c r="BO4" s="9"/>
      <c r="BQ4" s="9"/>
      <c r="BR4" s="9"/>
      <c r="BS4" s="9"/>
      <c r="BT4" s="136"/>
      <c r="BU4" s="137"/>
      <c r="BV4" s="213"/>
      <c r="BW4" s="9"/>
      <c r="BX4" s="213"/>
      <c r="BY4" s="213"/>
      <c r="CA4" s="215"/>
      <c r="CB4" s="24"/>
      <c r="CC4" s="9"/>
      <c r="CD4" s="214"/>
      <c r="CE4" s="213"/>
      <c r="CF4" s="213"/>
      <c r="CG4" s="9"/>
      <c r="CH4" s="213"/>
      <c r="CI4" s="213"/>
      <c r="CJ4" s="215"/>
      <c r="CK4" s="9"/>
      <c r="CL4" s="9"/>
      <c r="CN4" s="136"/>
      <c r="CO4" s="131"/>
      <c r="CP4" s="213"/>
      <c r="CQ4" s="213"/>
      <c r="CR4" s="213"/>
      <c r="CS4" s="213"/>
      <c r="CT4" s="213"/>
      <c r="CU4" s="215"/>
      <c r="CV4" s="24"/>
      <c r="CW4" s="9"/>
      <c r="CX4" s="214"/>
      <c r="CY4" s="120"/>
      <c r="CZ4" s="120"/>
      <c r="DA4" s="120"/>
      <c r="DB4" s="120"/>
      <c r="DC4" s="120"/>
      <c r="DD4" s="9"/>
      <c r="DF4" s="24"/>
      <c r="DH4" s="136"/>
      <c r="DI4" s="131"/>
      <c r="DJ4" s="9"/>
      <c r="DK4" s="9"/>
      <c r="DL4" s="216"/>
      <c r="DM4" s="9"/>
      <c r="DN4" s="9"/>
      <c r="DP4" s="9"/>
      <c r="DQ4" s="9"/>
      <c r="DR4" s="141"/>
      <c r="DS4" s="24"/>
      <c r="DT4" s="9"/>
      <c r="DU4" s="9"/>
      <c r="DV4" s="217"/>
      <c r="DW4" s="200"/>
      <c r="DX4" s="131"/>
      <c r="EC4" s="18"/>
      <c r="ED4" s="18"/>
      <c r="EE4" s="18"/>
      <c r="EF4" s="18"/>
      <c r="EG4" s="18"/>
      <c r="EH4" s="18"/>
      <c r="EI4" s="18"/>
      <c r="EJ4" s="18"/>
      <c r="EK4" s="18"/>
      <c r="EL4" s="18"/>
      <c r="EM4" s="18"/>
      <c r="EN4" s="18"/>
      <c r="EO4" s="18"/>
      <c r="EP4" s="18"/>
      <c r="EQ4" s="18"/>
      <c r="ER4" s="18"/>
      <c r="ES4" s="18"/>
      <c r="ET4" s="136"/>
      <c r="EU4" s="131"/>
      <c r="EV4" s="9"/>
      <c r="EW4" s="9"/>
      <c r="EX4" s="213"/>
      <c r="EY4" s="9"/>
      <c r="EZ4" s="9"/>
      <c r="FA4" s="141"/>
      <c r="FB4" s="24"/>
      <c r="FC4" s="9"/>
      <c r="FD4" s="136"/>
      <c r="FE4" s="200"/>
      <c r="FF4" s="201"/>
      <c r="FH4" s="9"/>
      <c r="FJ4" s="9"/>
      <c r="FK4" s="9"/>
      <c r="FL4" s="24"/>
      <c r="FN4" s="136"/>
      <c r="FO4" s="131"/>
      <c r="FP4" s="9"/>
      <c r="FQ4" s="198"/>
      <c r="FR4" s="218"/>
      <c r="FS4" s="9"/>
      <c r="FT4" s="180"/>
      <c r="FU4" s="218"/>
      <c r="FV4" s="24"/>
    </row>
    <row r="5" spans="1:245" ht="12" customHeight="1">
      <c r="A5" s="27"/>
      <c r="B5" s="1393" t="s">
        <v>421</v>
      </c>
      <c r="C5" s="1489"/>
      <c r="D5" s="1489"/>
      <c r="E5" s="1489"/>
      <c r="F5" s="1490"/>
      <c r="G5" s="226"/>
      <c r="H5" s="33"/>
      <c r="I5" s="1393" t="s">
        <v>286</v>
      </c>
      <c r="J5" s="1386"/>
      <c r="K5" s="1386"/>
      <c r="L5" s="1386"/>
      <c r="M5" s="1386"/>
      <c r="N5" s="1397"/>
      <c r="O5" s="139"/>
      <c r="P5" s="9"/>
      <c r="Q5" s="130"/>
      <c r="R5" s="225"/>
      <c r="S5" s="393"/>
      <c r="T5" s="393"/>
      <c r="U5" s="243"/>
      <c r="V5" s="226"/>
      <c r="W5" s="226"/>
      <c r="X5" s="206"/>
      <c r="Y5" s="140"/>
      <c r="Z5" s="221"/>
      <c r="AA5" s="222"/>
      <c r="AB5" s="221"/>
      <c r="AC5" s="223"/>
      <c r="AD5" s="221"/>
      <c r="AE5" s="223"/>
      <c r="AF5" s="223"/>
      <c r="AG5" s="221"/>
      <c r="AH5" s="223"/>
      <c r="AI5" s="224"/>
      <c r="AJ5" s="225"/>
      <c r="AK5" s="206"/>
      <c r="AL5" s="226"/>
      <c r="AM5" s="226"/>
      <c r="AN5" s="226"/>
      <c r="AO5" s="212"/>
      <c r="AP5" s="226"/>
      <c r="AQ5" s="226"/>
      <c r="AR5" s="9"/>
      <c r="AS5" s="143"/>
      <c r="AT5" s="206"/>
      <c r="AU5" s="227"/>
      <c r="AW5" s="90"/>
      <c r="AX5" s="140"/>
      <c r="AY5" s="140"/>
      <c r="AZ5" s="206"/>
      <c r="BA5" s="139"/>
      <c r="BB5" s="139"/>
      <c r="BC5" s="139"/>
      <c r="BD5" s="139"/>
      <c r="BE5" s="224"/>
      <c r="BF5" s="9"/>
      <c r="BG5" s="206"/>
      <c r="BH5" s="226"/>
      <c r="BI5" s="226"/>
      <c r="BJ5" s="226"/>
      <c r="BK5" s="224"/>
      <c r="BL5" s="224"/>
      <c r="BM5" s="224"/>
      <c r="BN5" s="228"/>
      <c r="BO5" s="229"/>
      <c r="BP5" s="9"/>
      <c r="BQ5" s="140"/>
      <c r="BR5" s="225"/>
      <c r="BS5" s="225"/>
      <c r="BT5" s="225"/>
      <c r="BU5" s="225"/>
      <c r="BV5" s="225"/>
      <c r="BW5" s="225"/>
      <c r="BX5" s="225"/>
      <c r="BY5" s="225"/>
      <c r="CA5" s="140"/>
      <c r="CB5" s="225"/>
      <c r="CC5" s="225"/>
      <c r="CD5" s="225"/>
      <c r="CE5" s="225"/>
      <c r="CF5" s="225"/>
      <c r="CG5" s="225"/>
      <c r="CH5" s="225"/>
      <c r="CI5" s="225"/>
      <c r="CK5" s="140"/>
      <c r="CL5" s="225"/>
      <c r="CM5" s="225"/>
      <c r="CN5" s="225"/>
      <c r="CO5" s="225"/>
      <c r="CP5" s="225"/>
      <c r="CQ5" s="225"/>
      <c r="CR5" s="225"/>
      <c r="CS5" s="225"/>
      <c r="CT5" s="9"/>
      <c r="CU5" s="140"/>
      <c r="CV5" s="225"/>
      <c r="CW5" s="225"/>
      <c r="CX5" s="225"/>
      <c r="CY5" s="225"/>
      <c r="CZ5" s="225"/>
      <c r="DA5" s="225"/>
      <c r="DB5" s="225"/>
      <c r="DC5" s="225"/>
      <c r="DE5" s="139"/>
      <c r="DF5" s="206"/>
      <c r="DG5" s="212"/>
      <c r="DH5" s="212"/>
      <c r="DI5" s="230"/>
      <c r="DJ5" s="231"/>
      <c r="DK5" s="206"/>
      <c r="DL5" s="206"/>
      <c r="DM5" s="206"/>
      <c r="DN5" s="212"/>
      <c r="DO5" s="212"/>
      <c r="DP5" s="225"/>
      <c r="DQ5" s="140"/>
      <c r="DR5" s="205"/>
      <c r="DS5" s="139"/>
      <c r="DT5" s="232"/>
      <c r="DU5" s="147"/>
      <c r="DV5" s="147"/>
      <c r="DW5" s="147"/>
      <c r="DX5" s="147"/>
      <c r="DY5" s="206"/>
      <c r="DZ5" s="18"/>
      <c r="EA5" s="18"/>
      <c r="EB5" s="18"/>
      <c r="EC5" s="18"/>
      <c r="ED5" s="18"/>
      <c r="EE5" s="18"/>
      <c r="EF5" s="18"/>
      <c r="EG5" s="18"/>
      <c r="EH5" s="18"/>
      <c r="EI5" s="18"/>
      <c r="EJ5" s="18"/>
      <c r="EK5" s="18"/>
      <c r="EL5" s="18"/>
      <c r="EM5" s="18"/>
      <c r="EN5" s="18"/>
      <c r="EO5" s="18"/>
      <c r="EP5" s="18"/>
      <c r="EQ5" s="139"/>
      <c r="ER5" s="225"/>
      <c r="ES5" s="140"/>
      <c r="ET5" s="140"/>
      <c r="EU5" s="225"/>
      <c r="EV5" s="140"/>
      <c r="EW5" s="140"/>
      <c r="EX5" s="225"/>
      <c r="EY5" s="140"/>
      <c r="EZ5" s="9"/>
      <c r="FA5" s="139"/>
      <c r="FB5" s="206"/>
      <c r="FD5" s="9"/>
      <c r="FE5" s="206"/>
      <c r="FF5" s="147"/>
      <c r="FG5" s="140"/>
      <c r="FH5" s="225"/>
      <c r="FI5" s="140"/>
      <c r="FJ5" s="184"/>
      <c r="FK5" s="9"/>
      <c r="FL5" s="206"/>
      <c r="FM5" s="188"/>
      <c r="FN5" s="188"/>
      <c r="FO5" s="188"/>
      <c r="FP5" s="188"/>
      <c r="FQ5" s="188"/>
      <c r="FR5" s="188"/>
      <c r="FS5" s="188"/>
      <c r="GA5" s="206"/>
      <c r="GB5" s="9"/>
      <c r="GC5" s="9"/>
      <c r="II5" s="6"/>
      <c r="IJ5" s="6"/>
      <c r="IK5" s="6"/>
    </row>
    <row r="6" spans="1:245" ht="12" customHeight="1">
      <c r="A6" s="36" t="s">
        <v>195</v>
      </c>
      <c r="B6" s="1415" t="s">
        <v>287</v>
      </c>
      <c r="C6" s="1129" t="s">
        <v>277</v>
      </c>
      <c r="D6" s="1126"/>
      <c r="E6" s="1402" t="s">
        <v>290</v>
      </c>
      <c r="F6" s="1479"/>
      <c r="G6" s="226"/>
      <c r="H6" s="34" t="s">
        <v>195</v>
      </c>
      <c r="I6" s="1483" t="s">
        <v>291</v>
      </c>
      <c r="J6" s="1484"/>
      <c r="K6" s="1413"/>
      <c r="L6" s="1414"/>
      <c r="M6" s="1483" t="s">
        <v>292</v>
      </c>
      <c r="N6" s="1414"/>
      <c r="O6" s="206"/>
      <c r="P6" s="139"/>
      <c r="Q6" s="143"/>
      <c r="R6" s="130"/>
      <c r="S6" s="140"/>
      <c r="T6" s="260"/>
      <c r="U6" s="538"/>
      <c r="V6" s="206"/>
      <c r="W6" s="226"/>
      <c r="X6" s="226"/>
      <c r="Y6" s="206"/>
      <c r="Z6" s="143"/>
      <c r="AA6" s="221"/>
      <c r="AB6" s="223"/>
      <c r="AC6" s="221"/>
      <c r="AD6" s="223"/>
      <c r="AE6" s="221"/>
      <c r="AF6" s="223"/>
      <c r="AG6" s="234"/>
      <c r="AH6" s="221"/>
      <c r="AI6" s="223"/>
      <c r="AJ6" s="224"/>
      <c r="AK6" s="235"/>
      <c r="AL6" s="232"/>
      <c r="AM6" s="236"/>
      <c r="AN6" s="232"/>
      <c r="AO6" s="237"/>
      <c r="AP6" s="232"/>
      <c r="AQ6" s="238"/>
      <c r="AR6" s="238"/>
      <c r="AS6" s="9"/>
      <c r="AT6" s="143"/>
      <c r="AU6" s="206"/>
      <c r="AV6" s="227"/>
      <c r="AX6" s="235"/>
      <c r="AY6" s="143"/>
      <c r="AZ6" s="140"/>
      <c r="BA6" s="225"/>
      <c r="BB6" s="140"/>
      <c r="BD6" s="225"/>
      <c r="BE6" s="140"/>
      <c r="BF6" s="239"/>
      <c r="BG6" s="143"/>
      <c r="BH6" s="239"/>
      <c r="BI6" s="239"/>
      <c r="BJ6" s="239"/>
      <c r="BK6" s="239"/>
      <c r="BL6" s="239"/>
      <c r="BM6" s="239"/>
      <c r="BN6" s="239"/>
      <c r="BO6" s="239"/>
      <c r="BP6" s="240"/>
      <c r="BQ6" s="9"/>
      <c r="BR6" s="143"/>
      <c r="BS6" s="225"/>
      <c r="BT6" s="225"/>
      <c r="BU6" s="225"/>
      <c r="BV6" s="225"/>
      <c r="BW6" s="225"/>
      <c r="BX6" s="225"/>
      <c r="BY6" s="225"/>
      <c r="BZ6" s="225"/>
      <c r="CB6" s="143"/>
      <c r="CC6" s="225"/>
      <c r="CD6" s="225"/>
      <c r="CE6" s="225"/>
      <c r="CF6" s="225"/>
      <c r="CG6" s="225"/>
      <c r="CH6" s="225"/>
      <c r="CI6" s="225"/>
      <c r="CJ6" s="225"/>
      <c r="CL6" s="143"/>
      <c r="CM6" s="225"/>
      <c r="CN6" s="225"/>
      <c r="CO6" s="225"/>
      <c r="CP6" s="225"/>
      <c r="CQ6" s="225"/>
      <c r="CR6" s="225"/>
      <c r="CS6" s="225"/>
      <c r="CT6" s="225"/>
      <c r="CU6" s="9"/>
      <c r="CV6" s="143"/>
      <c r="CW6" s="225"/>
      <c r="CX6" s="225"/>
      <c r="CY6" s="225"/>
      <c r="CZ6" s="225"/>
      <c r="DA6" s="225"/>
      <c r="DB6" s="225"/>
      <c r="DC6" s="225"/>
      <c r="DD6" s="225"/>
      <c r="DF6" s="143"/>
      <c r="DG6" s="9"/>
      <c r="DI6" s="241"/>
      <c r="DJ6" s="216"/>
      <c r="DK6" s="9"/>
      <c r="DL6" s="206"/>
      <c r="DM6" s="212"/>
      <c r="DN6" s="9"/>
      <c r="DP6" s="241"/>
      <c r="DQ6" s="242"/>
      <c r="DS6" s="205"/>
      <c r="DT6" s="143"/>
      <c r="DU6" s="232"/>
      <c r="DV6" s="204"/>
      <c r="DW6" s="235"/>
      <c r="DX6" s="9"/>
      <c r="DY6" s="232"/>
      <c r="DZ6" s="212"/>
      <c r="EA6" s="18"/>
      <c r="EB6" s="18"/>
      <c r="EC6" s="18"/>
      <c r="ED6" s="18"/>
      <c r="EE6" s="18"/>
      <c r="EF6" s="18"/>
      <c r="EG6" s="18"/>
      <c r="EH6" s="18"/>
      <c r="EI6" s="18"/>
      <c r="EJ6" s="18"/>
      <c r="EK6" s="18"/>
      <c r="EL6" s="18"/>
      <c r="EM6" s="18"/>
      <c r="EN6" s="18"/>
      <c r="EO6" s="18"/>
      <c r="EP6" s="18"/>
      <c r="EQ6" s="18"/>
      <c r="ER6" s="143"/>
      <c r="ES6" s="9"/>
      <c r="EU6" s="241"/>
      <c r="EV6" s="9"/>
      <c r="EW6" s="9"/>
      <c r="EX6" s="244"/>
      <c r="EY6" s="213"/>
      <c r="EZ6" s="9"/>
      <c r="FB6" s="143"/>
      <c r="FC6" s="245"/>
      <c r="FD6" s="235"/>
      <c r="FE6" s="232"/>
      <c r="FF6" s="206"/>
      <c r="FG6" s="147"/>
      <c r="FH6" s="9"/>
      <c r="FI6" s="246"/>
      <c r="FJ6" s="9"/>
      <c r="FK6" s="184"/>
      <c r="FL6" s="143"/>
      <c r="FM6" s="145"/>
      <c r="FN6" s="206"/>
      <c r="FO6" s="139"/>
      <c r="FP6" s="139"/>
      <c r="FQ6" s="180"/>
      <c r="FR6" s="206"/>
      <c r="FS6" s="139"/>
      <c r="FT6" s="226"/>
      <c r="FV6" s="206"/>
      <c r="FW6" s="139"/>
      <c r="FX6" s="139"/>
      <c r="FY6" s="180"/>
      <c r="FZ6" s="206"/>
      <c r="GA6" s="139"/>
      <c r="GB6" s="226"/>
      <c r="GC6" s="9"/>
      <c r="IJ6" s="6"/>
      <c r="IK6" s="6"/>
    </row>
    <row r="7" spans="1:245" ht="12" customHeight="1">
      <c r="A7" s="247"/>
      <c r="B7" s="1491"/>
      <c r="C7" s="1127" t="s">
        <v>50</v>
      </c>
      <c r="D7" s="1128" t="s">
        <v>53</v>
      </c>
      <c r="E7" s="46" t="s">
        <v>293</v>
      </c>
      <c r="F7" s="604" t="s">
        <v>294</v>
      </c>
      <c r="G7" s="145"/>
      <c r="H7" s="45"/>
      <c r="I7" s="1145" t="s">
        <v>270</v>
      </c>
      <c r="J7" s="1146" t="s">
        <v>342</v>
      </c>
      <c r="K7" s="894" t="s">
        <v>295</v>
      </c>
      <c r="L7" s="895" t="s">
        <v>339</v>
      </c>
      <c r="M7" s="852" t="s">
        <v>296</v>
      </c>
      <c r="N7" s="605" t="s">
        <v>297</v>
      </c>
      <c r="O7" s="252"/>
      <c r="P7" s="249"/>
      <c r="Q7" s="144"/>
      <c r="R7" s="145"/>
      <c r="S7" s="501"/>
      <c r="T7" s="540"/>
      <c r="U7" s="263"/>
      <c r="V7" s="145"/>
      <c r="W7" s="501"/>
      <c r="X7" s="146"/>
      <c r="Y7" s="248"/>
      <c r="Z7" s="144"/>
      <c r="AA7" s="253"/>
      <c r="AB7" s="254"/>
      <c r="AC7" s="253"/>
      <c r="AD7" s="254"/>
      <c r="AE7" s="253"/>
      <c r="AF7" s="254"/>
      <c r="AG7" s="255"/>
      <c r="AH7" s="253"/>
      <c r="AI7" s="254"/>
      <c r="AJ7" s="256"/>
      <c r="AK7" s="9"/>
      <c r="AO7" s="237"/>
      <c r="AQ7" s="211"/>
      <c r="AR7" s="211"/>
      <c r="AS7" s="9"/>
      <c r="AT7" s="144"/>
      <c r="AU7" s="257"/>
      <c r="AV7" s="146"/>
      <c r="AW7" s="258"/>
      <c r="AX7" s="257"/>
      <c r="AY7" s="146"/>
      <c r="BA7" s="257"/>
      <c r="BB7" s="146"/>
      <c r="BD7" s="257"/>
      <c r="BE7" s="146"/>
      <c r="BF7" s="259"/>
      <c r="BG7" s="9"/>
      <c r="BH7" s="235"/>
      <c r="BI7" s="236"/>
      <c r="BJ7" s="236"/>
      <c r="BK7" s="232"/>
      <c r="BL7" s="260"/>
      <c r="BM7" s="260"/>
      <c r="BN7" s="260"/>
      <c r="BO7" s="260"/>
      <c r="BP7" s="211"/>
      <c r="BQ7" s="9"/>
      <c r="BR7" s="144"/>
      <c r="BS7" s="225"/>
      <c r="BT7" s="225"/>
      <c r="BU7" s="225"/>
      <c r="BV7" s="225"/>
      <c r="BW7" s="225"/>
      <c r="BX7" s="225"/>
      <c r="BY7" s="225"/>
      <c r="BZ7" s="206"/>
      <c r="CB7" s="144"/>
      <c r="CC7" s="225"/>
      <c r="CD7" s="225"/>
      <c r="CE7" s="225"/>
      <c r="CF7" s="225"/>
      <c r="CG7" s="225"/>
      <c r="CH7" s="225"/>
      <c r="CI7" s="225"/>
      <c r="CJ7" s="206"/>
      <c r="CL7" s="144"/>
      <c r="CM7" s="225"/>
      <c r="CN7" s="225"/>
      <c r="CO7" s="225"/>
      <c r="CP7" s="225"/>
      <c r="CQ7" s="225"/>
      <c r="CR7" s="225"/>
      <c r="CS7" s="225"/>
      <c r="CT7" s="206"/>
      <c r="CU7" s="9"/>
      <c r="CV7" s="144"/>
      <c r="CW7" s="225"/>
      <c r="CX7" s="225"/>
      <c r="CY7" s="225"/>
      <c r="CZ7" s="225"/>
      <c r="DA7" s="225"/>
      <c r="DB7" s="225"/>
      <c r="DC7" s="225"/>
      <c r="DD7" s="206"/>
      <c r="DF7" s="144"/>
      <c r="DG7" s="261"/>
      <c r="DH7" s="262"/>
      <c r="DI7" s="263"/>
      <c r="DJ7" s="261"/>
      <c r="DK7" s="262"/>
      <c r="DL7" s="261"/>
      <c r="DM7" s="262"/>
      <c r="DN7" s="261"/>
      <c r="DO7" s="262"/>
      <c r="DP7" s="263"/>
      <c r="DQ7" s="261"/>
      <c r="DR7" s="262"/>
      <c r="DS7" s="211"/>
      <c r="DT7" s="144"/>
      <c r="DU7" s="232"/>
      <c r="DV7" s="232"/>
      <c r="DW7" s="264"/>
      <c r="DX7" s="264"/>
      <c r="DY7" s="205"/>
      <c r="DZ7" s="262"/>
      <c r="EA7" s="18"/>
      <c r="EB7" s="18"/>
      <c r="EC7" s="18"/>
      <c r="ED7" s="18"/>
      <c r="EE7" s="18"/>
      <c r="EF7" s="18"/>
      <c r="EG7" s="18"/>
      <c r="EH7" s="18"/>
      <c r="EI7" s="18"/>
      <c r="EJ7" s="18"/>
      <c r="EK7" s="18"/>
      <c r="EL7" s="18"/>
      <c r="EM7" s="18"/>
      <c r="EN7" s="18"/>
      <c r="EO7" s="18"/>
      <c r="EP7" s="18"/>
      <c r="EQ7" s="18"/>
      <c r="ER7" s="144"/>
      <c r="ES7" s="267"/>
      <c r="ET7" s="268"/>
      <c r="EU7" s="263"/>
      <c r="EV7" s="267"/>
      <c r="EW7" s="268"/>
      <c r="EX7" s="241"/>
      <c r="EY7" s="267"/>
      <c r="EZ7" s="268"/>
      <c r="FB7" s="144"/>
      <c r="FC7" s="235"/>
      <c r="FF7" s="269"/>
      <c r="FG7" s="211"/>
      <c r="FH7" s="260"/>
      <c r="FI7" s="267"/>
      <c r="FJ7" s="268"/>
      <c r="FK7" s="184"/>
      <c r="FL7" s="144"/>
      <c r="FM7" s="145"/>
      <c r="FN7" s="145"/>
      <c r="FO7" s="139"/>
      <c r="FP7" s="265"/>
      <c r="FQ7" s="265"/>
      <c r="FR7" s="145"/>
      <c r="FS7" s="248"/>
      <c r="FT7" s="266"/>
      <c r="FV7" s="145"/>
      <c r="FW7" s="139"/>
      <c r="FX7" s="265"/>
      <c r="FY7" s="265"/>
      <c r="FZ7" s="145"/>
      <c r="GA7" s="248"/>
      <c r="GB7" s="266"/>
      <c r="GC7" s="9"/>
      <c r="IJ7" s="6"/>
      <c r="IK7" s="6"/>
    </row>
    <row r="8" spans="1:245" ht="12" customHeight="1">
      <c r="A8" s="57" t="s">
        <v>201</v>
      </c>
      <c r="B8" s="792">
        <f>C8+D8</f>
        <v>354.056033</v>
      </c>
      <c r="C8" s="897">
        <v>309.295608</v>
      </c>
      <c r="D8" s="1171">
        <v>44.760425000000005</v>
      </c>
      <c r="E8" s="607">
        <f>C8/B8</f>
        <v>0.873578132193556</v>
      </c>
      <c r="F8" s="608">
        <f>D8/B8</f>
        <v>0.12642186780644407</v>
      </c>
      <c r="G8" s="287"/>
      <c r="H8" s="403" t="s">
        <v>201</v>
      </c>
      <c r="I8" s="1293">
        <v>189.287546</v>
      </c>
      <c r="J8" s="824">
        <v>46.3</v>
      </c>
      <c r="K8" s="824">
        <v>24.895635</v>
      </c>
      <c r="L8" s="717">
        <v>15.7175</v>
      </c>
      <c r="M8" s="824">
        <v>23.512224999999997</v>
      </c>
      <c r="N8" s="717">
        <v>9.9</v>
      </c>
      <c r="O8" s="252"/>
      <c r="P8" s="67"/>
      <c r="Q8" s="148"/>
      <c r="R8" s="108"/>
      <c r="S8" s="108"/>
      <c r="T8" s="73"/>
      <c r="U8" s="273"/>
      <c r="V8" s="108"/>
      <c r="W8" s="108"/>
      <c r="X8" s="73"/>
      <c r="Y8" s="213"/>
      <c r="Z8" s="148"/>
      <c r="AA8" s="108"/>
      <c r="AB8" s="73"/>
      <c r="AC8" s="108"/>
      <c r="AD8" s="73"/>
      <c r="AE8" s="108"/>
      <c r="AF8" s="73"/>
      <c r="AG8" s="273"/>
      <c r="AH8" s="108"/>
      <c r="AI8" s="73"/>
      <c r="AJ8" s="205"/>
      <c r="AK8" s="148"/>
      <c r="AL8" s="252"/>
      <c r="AM8" s="252"/>
      <c r="AN8" s="252"/>
      <c r="AO8" s="252"/>
      <c r="AP8" s="252"/>
      <c r="AQ8" s="274"/>
      <c r="AR8" s="274"/>
      <c r="AS8" s="9"/>
      <c r="AT8" s="148"/>
      <c r="AU8" s="275"/>
      <c r="AV8" s="73"/>
      <c r="AW8" s="273"/>
      <c r="AX8" s="275"/>
      <c r="AY8" s="73"/>
      <c r="BA8" s="275"/>
      <c r="BB8" s="73"/>
      <c r="BD8" s="275"/>
      <c r="BE8" s="73"/>
      <c r="BF8" s="274"/>
      <c r="BG8" s="148"/>
      <c r="BH8" s="251"/>
      <c r="BI8" s="251"/>
      <c r="BJ8" s="251"/>
      <c r="BK8" s="276"/>
      <c r="BL8" s="274"/>
      <c r="BM8" s="274"/>
      <c r="BN8" s="274"/>
      <c r="BO8" s="274"/>
      <c r="BP8" s="274"/>
      <c r="BQ8" s="9"/>
      <c r="BR8" s="148"/>
      <c r="BS8" s="275"/>
      <c r="BT8" s="275"/>
      <c r="BU8" s="277"/>
      <c r="BV8" s="275"/>
      <c r="BW8" s="275"/>
      <c r="BX8" s="275"/>
      <c r="BY8" s="275"/>
      <c r="BZ8" s="275"/>
      <c r="CB8" s="148"/>
      <c r="CC8" s="149"/>
      <c r="CD8" s="149"/>
      <c r="CE8" s="149"/>
      <c r="CF8" s="149"/>
      <c r="CG8" s="149"/>
      <c r="CH8" s="149"/>
      <c r="CI8" s="149"/>
      <c r="CJ8" s="149"/>
      <c r="CK8" s="278"/>
      <c r="CL8" s="148"/>
      <c r="CM8" s="108"/>
      <c r="CN8" s="279"/>
      <c r="CO8" s="108"/>
      <c r="CP8" s="108"/>
      <c r="CQ8" s="108"/>
      <c r="CR8" s="108"/>
      <c r="CS8" s="108"/>
      <c r="CT8" s="280"/>
      <c r="CU8" s="9"/>
      <c r="CV8" s="148"/>
      <c r="CW8" s="281"/>
      <c r="CX8" s="281"/>
      <c r="CY8" s="281"/>
      <c r="CZ8" s="281"/>
      <c r="DA8" s="281"/>
      <c r="DB8" s="281"/>
      <c r="DC8" s="281"/>
      <c r="DD8" s="281"/>
      <c r="DE8" s="278"/>
      <c r="DF8" s="148"/>
      <c r="DG8" s="275"/>
      <c r="DH8" s="73"/>
      <c r="DI8" s="273"/>
      <c r="DJ8" s="282"/>
      <c r="DK8" s="73"/>
      <c r="DL8" s="275"/>
      <c r="DM8" s="283"/>
      <c r="DN8" s="275"/>
      <c r="DO8" s="73"/>
      <c r="DP8" s="73"/>
      <c r="DQ8" s="275"/>
      <c r="DR8" s="284"/>
      <c r="DS8" s="285"/>
      <c r="DT8" s="148"/>
      <c r="DU8" s="285"/>
      <c r="DV8" s="285"/>
      <c r="DW8" s="285"/>
      <c r="DX8" s="285"/>
      <c r="DY8" s="285"/>
      <c r="DZ8" s="283"/>
      <c r="EA8" s="18"/>
      <c r="EB8" s="18"/>
      <c r="EC8" s="18"/>
      <c r="ED8" s="18"/>
      <c r="EE8" s="18"/>
      <c r="EF8" s="18"/>
      <c r="EG8" s="18"/>
      <c r="EH8" s="18"/>
      <c r="EI8" s="18"/>
      <c r="EJ8" s="18"/>
      <c r="EK8" s="18"/>
      <c r="EL8" s="18"/>
      <c r="EM8" s="18"/>
      <c r="EN8" s="18"/>
      <c r="EO8" s="18"/>
      <c r="EP8" s="18"/>
      <c r="EQ8" s="18"/>
      <c r="ER8" s="148"/>
      <c r="ES8" s="275"/>
      <c r="ET8" s="73"/>
      <c r="EU8" s="283"/>
      <c r="EV8" s="275"/>
      <c r="EW8" s="73"/>
      <c r="EX8" s="73"/>
      <c r="EY8" s="275"/>
      <c r="EZ8" s="73"/>
      <c r="FB8" s="148"/>
      <c r="FC8" s="290"/>
      <c r="FD8" s="290"/>
      <c r="FE8" s="286"/>
      <c r="FF8" s="285"/>
      <c r="FG8" s="285"/>
      <c r="FH8" s="205"/>
      <c r="FI8" s="275"/>
      <c r="FJ8" s="291"/>
      <c r="FK8" s="184"/>
      <c r="FL8" s="148"/>
      <c r="FM8" s="288"/>
      <c r="FN8" s="275"/>
      <c r="FO8" s="275"/>
      <c r="FP8" s="275"/>
      <c r="FQ8" s="280"/>
      <c r="FR8" s="280"/>
      <c r="FS8" s="275"/>
      <c r="FT8" s="275"/>
      <c r="FU8" s="148"/>
      <c r="FV8" s="292"/>
      <c r="FW8" s="292"/>
      <c r="FX8" s="292"/>
      <c r="FY8" s="292"/>
      <c r="FZ8" s="292"/>
      <c r="GA8" s="292"/>
      <c r="GB8" s="292"/>
      <c r="GC8" s="9"/>
      <c r="IJ8" s="6"/>
      <c r="IK8" s="6"/>
    </row>
    <row r="9" spans="1:243" s="13" customFormat="1" ht="12" customHeight="1">
      <c r="A9" s="68" t="s">
        <v>202</v>
      </c>
      <c r="B9" s="793">
        <f aca="true" t="shared" si="0" ref="B9:B37">C9+D9</f>
        <v>533.8194</v>
      </c>
      <c r="C9" s="69">
        <v>468.6934</v>
      </c>
      <c r="D9" s="1172">
        <v>65.126</v>
      </c>
      <c r="E9" s="610">
        <f aca="true" t="shared" si="1" ref="E9:E37">C9/B9</f>
        <v>0.8779999378066815</v>
      </c>
      <c r="F9" s="611">
        <f aca="true" t="shared" si="2" ref="F9:F37">D9/B9</f>
        <v>0.12200006219331858</v>
      </c>
      <c r="G9" s="287"/>
      <c r="H9" s="599" t="s">
        <v>202</v>
      </c>
      <c r="I9" s="504">
        <v>268.5027</v>
      </c>
      <c r="J9" s="275">
        <v>46.439099999999996</v>
      </c>
      <c r="K9" s="275">
        <v>13.599</v>
      </c>
      <c r="L9" s="719">
        <v>57.0938</v>
      </c>
      <c r="M9" s="275">
        <v>24.602</v>
      </c>
      <c r="N9" s="719">
        <v>18.5</v>
      </c>
      <c r="O9" s="252"/>
      <c r="P9" s="67"/>
      <c r="Q9" s="148"/>
      <c r="R9" s="108"/>
      <c r="S9" s="108"/>
      <c r="T9" s="73"/>
      <c r="U9" s="296"/>
      <c r="V9" s="108"/>
      <c r="W9" s="108"/>
      <c r="X9" s="73"/>
      <c r="Y9" s="213"/>
      <c r="Z9" s="148"/>
      <c r="AA9" s="108"/>
      <c r="AB9" s="73"/>
      <c r="AC9" s="108"/>
      <c r="AD9" s="73"/>
      <c r="AE9" s="108"/>
      <c r="AF9" s="73"/>
      <c r="AG9" s="273"/>
      <c r="AH9" s="108"/>
      <c r="AI9" s="73"/>
      <c r="AJ9" s="294"/>
      <c r="AK9" s="148"/>
      <c r="AL9" s="252"/>
      <c r="AM9" s="252"/>
      <c r="AN9" s="252"/>
      <c r="AO9" s="252"/>
      <c r="AP9" s="252"/>
      <c r="AQ9" s="295"/>
      <c r="AR9" s="295"/>
      <c r="AS9" s="180"/>
      <c r="AT9" s="148"/>
      <c r="AU9" s="275"/>
      <c r="AV9" s="73"/>
      <c r="AW9" s="273"/>
      <c r="AX9" s="275"/>
      <c r="AY9" s="73"/>
      <c r="AZ9" s="180"/>
      <c r="BA9" s="275"/>
      <c r="BB9" s="73"/>
      <c r="BC9" s="180"/>
      <c r="BD9" s="275"/>
      <c r="BE9" s="73"/>
      <c r="BF9" s="274"/>
      <c r="BG9" s="148"/>
      <c r="BH9" s="251"/>
      <c r="BI9" s="251"/>
      <c r="BJ9" s="251"/>
      <c r="BK9" s="276"/>
      <c r="BL9" s="274"/>
      <c r="BM9" s="295"/>
      <c r="BN9" s="295"/>
      <c r="BO9" s="238"/>
      <c r="BP9" s="274"/>
      <c r="BQ9" s="180"/>
      <c r="BR9" s="148"/>
      <c r="BS9" s="275"/>
      <c r="BT9" s="275"/>
      <c r="BU9" s="277"/>
      <c r="BV9" s="275"/>
      <c r="BW9" s="275"/>
      <c r="BX9" s="275"/>
      <c r="BY9" s="275"/>
      <c r="BZ9" s="275"/>
      <c r="CA9" s="180"/>
      <c r="CB9" s="148"/>
      <c r="CC9" s="149"/>
      <c r="CD9" s="149"/>
      <c r="CE9" s="149"/>
      <c r="CF9" s="149"/>
      <c r="CG9" s="149"/>
      <c r="CH9" s="149"/>
      <c r="CI9" s="149"/>
      <c r="CJ9" s="149"/>
      <c r="CK9" s="278"/>
      <c r="CL9" s="148"/>
      <c r="CM9" s="108"/>
      <c r="CN9" s="279"/>
      <c r="CO9" s="108"/>
      <c r="CP9" s="108"/>
      <c r="CQ9" s="108"/>
      <c r="CR9" s="108"/>
      <c r="CS9" s="108"/>
      <c r="CT9" s="280"/>
      <c r="CU9" s="180"/>
      <c r="CV9" s="148"/>
      <c r="CW9" s="281"/>
      <c r="CX9" s="281"/>
      <c r="CY9" s="281"/>
      <c r="CZ9" s="281"/>
      <c r="DA9" s="281"/>
      <c r="DB9" s="281"/>
      <c r="DC9" s="281"/>
      <c r="DD9" s="281"/>
      <c r="DE9" s="278"/>
      <c r="DF9" s="148"/>
      <c r="DG9" s="275"/>
      <c r="DH9" s="73"/>
      <c r="DI9" s="296"/>
      <c r="DJ9" s="282"/>
      <c r="DK9" s="73"/>
      <c r="DL9" s="297"/>
      <c r="DM9" s="298"/>
      <c r="DN9" s="275"/>
      <c r="DO9" s="73"/>
      <c r="DP9" s="73"/>
      <c r="DQ9" s="275"/>
      <c r="DR9" s="284"/>
      <c r="DS9" s="285"/>
      <c r="DT9" s="148"/>
      <c r="DU9" s="285"/>
      <c r="DV9" s="285"/>
      <c r="DW9" s="285"/>
      <c r="DX9" s="285"/>
      <c r="DY9" s="285"/>
      <c r="DZ9" s="298"/>
      <c r="EA9" s="9"/>
      <c r="EB9" s="9"/>
      <c r="EC9" s="9"/>
      <c r="ED9" s="9"/>
      <c r="EE9" s="9"/>
      <c r="EF9" s="9"/>
      <c r="EG9" s="9"/>
      <c r="EH9" s="9"/>
      <c r="EI9" s="9"/>
      <c r="EJ9" s="9"/>
      <c r="EK9" s="9"/>
      <c r="EL9" s="9"/>
      <c r="EM9" s="9"/>
      <c r="EN9" s="9"/>
      <c r="EO9" s="9"/>
      <c r="EP9" s="9"/>
      <c r="EQ9" s="9"/>
      <c r="ER9" s="148"/>
      <c r="ES9" s="275"/>
      <c r="ET9" s="73"/>
      <c r="EU9" s="298"/>
      <c r="EV9" s="275"/>
      <c r="EW9" s="73"/>
      <c r="EX9" s="299"/>
      <c r="EY9" s="275"/>
      <c r="EZ9" s="73"/>
      <c r="FA9" s="180"/>
      <c r="FB9" s="148"/>
      <c r="FC9" s="290"/>
      <c r="FD9" s="290"/>
      <c r="FE9" s="286"/>
      <c r="FF9" s="285"/>
      <c r="FG9" s="285"/>
      <c r="FH9" s="205"/>
      <c r="FI9" s="275"/>
      <c r="FJ9" s="291"/>
      <c r="FK9" s="184"/>
      <c r="FL9" s="148"/>
      <c r="FM9" s="288"/>
      <c r="FN9" s="275"/>
      <c r="FO9" s="275"/>
      <c r="FP9" s="275"/>
      <c r="FQ9" s="280"/>
      <c r="FR9" s="280"/>
      <c r="FS9" s="275"/>
      <c r="FT9" s="275"/>
      <c r="FU9" s="148"/>
      <c r="FV9" s="292"/>
      <c r="FW9" s="292"/>
      <c r="FX9" s="292"/>
      <c r="FY9" s="292"/>
      <c r="FZ9" s="292"/>
      <c r="GA9" s="292"/>
      <c r="GB9" s="292"/>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5" ht="12.75" customHeight="1">
      <c r="A10" s="57" t="s">
        <v>203</v>
      </c>
      <c r="B10" s="794">
        <f t="shared" si="0"/>
        <v>317.61895200000004</v>
      </c>
      <c r="C10" s="58">
        <v>250.94044200000002</v>
      </c>
      <c r="D10" s="1173">
        <v>66.67851</v>
      </c>
      <c r="E10" s="612">
        <f t="shared" si="1"/>
        <v>0.7900675964701249</v>
      </c>
      <c r="F10" s="613">
        <f t="shared" si="2"/>
        <v>0.209932403529875</v>
      </c>
      <c r="G10" s="287"/>
      <c r="H10" s="403" t="s">
        <v>203</v>
      </c>
      <c r="I10" s="502">
        <v>143.66</v>
      </c>
      <c r="J10" s="609">
        <v>22.123244</v>
      </c>
      <c r="K10" s="609">
        <v>10.225154</v>
      </c>
      <c r="L10" s="722">
        <v>28.207376</v>
      </c>
      <c r="M10" s="609">
        <v>11.100040000000002</v>
      </c>
      <c r="N10" s="722">
        <v>13</v>
      </c>
      <c r="O10" s="252"/>
      <c r="P10" s="67"/>
      <c r="Q10" s="148"/>
      <c r="R10" s="108"/>
      <c r="S10" s="108"/>
      <c r="T10" s="73"/>
      <c r="U10" s="296"/>
      <c r="V10" s="108"/>
      <c r="W10" s="108"/>
      <c r="X10" s="73"/>
      <c r="Y10" s="213"/>
      <c r="Z10" s="148"/>
      <c r="AA10" s="108"/>
      <c r="AB10" s="73"/>
      <c r="AC10" s="108"/>
      <c r="AD10" s="73"/>
      <c r="AE10" s="108"/>
      <c r="AF10" s="73"/>
      <c r="AG10" s="273"/>
      <c r="AH10" s="108"/>
      <c r="AI10" s="73"/>
      <c r="AJ10" s="294"/>
      <c r="AK10" s="148"/>
      <c r="AL10" s="252"/>
      <c r="AM10" s="252"/>
      <c r="AN10" s="252"/>
      <c r="AO10" s="252"/>
      <c r="AP10" s="252"/>
      <c r="AQ10" s="274"/>
      <c r="AR10" s="274"/>
      <c r="AT10" s="148"/>
      <c r="AU10" s="275"/>
      <c r="AV10" s="73"/>
      <c r="AW10" s="273"/>
      <c r="AX10" s="275"/>
      <c r="AY10" s="73"/>
      <c r="BA10" s="275"/>
      <c r="BB10" s="73"/>
      <c r="BD10" s="275"/>
      <c r="BE10" s="73"/>
      <c r="BF10" s="274"/>
      <c r="BG10" s="148"/>
      <c r="BH10" s="251"/>
      <c r="BI10" s="251"/>
      <c r="BJ10" s="251"/>
      <c r="BK10" s="276"/>
      <c r="BL10" s="274"/>
      <c r="BM10" s="274"/>
      <c r="BN10" s="274"/>
      <c r="BO10" s="274"/>
      <c r="BP10" s="274"/>
      <c r="BR10" s="148"/>
      <c r="BS10" s="275"/>
      <c r="BT10" s="275"/>
      <c r="BU10" s="277"/>
      <c r="BV10" s="275"/>
      <c r="BW10" s="275"/>
      <c r="BX10" s="275"/>
      <c r="BY10" s="275"/>
      <c r="BZ10" s="275"/>
      <c r="CA10" s="180"/>
      <c r="CB10" s="148"/>
      <c r="CC10" s="149"/>
      <c r="CD10" s="149"/>
      <c r="CE10" s="149"/>
      <c r="CF10" s="149"/>
      <c r="CG10" s="149"/>
      <c r="CH10" s="149"/>
      <c r="CI10" s="149"/>
      <c r="CJ10" s="149"/>
      <c r="CK10" s="278"/>
      <c r="CL10" s="148"/>
      <c r="CM10" s="108"/>
      <c r="CN10" s="279"/>
      <c r="CO10" s="108"/>
      <c r="CP10" s="108"/>
      <c r="CQ10" s="108"/>
      <c r="CR10" s="108"/>
      <c r="CS10" s="108"/>
      <c r="CT10" s="280"/>
      <c r="CV10" s="148"/>
      <c r="CW10" s="281"/>
      <c r="CX10" s="281"/>
      <c r="CY10" s="281"/>
      <c r="CZ10" s="281"/>
      <c r="DA10" s="281"/>
      <c r="DB10" s="281"/>
      <c r="DC10" s="281"/>
      <c r="DD10" s="281"/>
      <c r="DE10" s="278"/>
      <c r="DF10" s="148"/>
      <c r="DG10" s="275"/>
      <c r="DH10" s="73"/>
      <c r="DI10" s="296"/>
      <c r="DJ10" s="282"/>
      <c r="DK10" s="73"/>
      <c r="DL10" s="297"/>
      <c r="DM10" s="298"/>
      <c r="DN10" s="275"/>
      <c r="DO10" s="73"/>
      <c r="DP10" s="73"/>
      <c r="DQ10" s="275"/>
      <c r="DR10" s="284"/>
      <c r="DS10" s="285"/>
      <c r="DT10" s="148"/>
      <c r="DU10" s="285"/>
      <c r="DV10" s="285"/>
      <c r="DW10" s="285"/>
      <c r="DX10" s="285"/>
      <c r="DY10" s="285"/>
      <c r="DZ10" s="298"/>
      <c r="EA10" s="18"/>
      <c r="EB10" s="18"/>
      <c r="EC10" s="18"/>
      <c r="ED10" s="18"/>
      <c r="EE10" s="18"/>
      <c r="EF10" s="18"/>
      <c r="EG10" s="18"/>
      <c r="EH10" s="18"/>
      <c r="EI10" s="18"/>
      <c r="EJ10" s="18"/>
      <c r="EK10" s="18"/>
      <c r="EL10" s="18"/>
      <c r="EM10" s="18"/>
      <c r="EN10" s="18"/>
      <c r="EO10" s="18"/>
      <c r="EP10" s="18"/>
      <c r="EQ10" s="18"/>
      <c r="ER10" s="148"/>
      <c r="ES10" s="275"/>
      <c r="ET10" s="73"/>
      <c r="EU10" s="298"/>
      <c r="EV10" s="275"/>
      <c r="EW10" s="73"/>
      <c r="EX10" s="299"/>
      <c r="EY10" s="275"/>
      <c r="EZ10" s="73"/>
      <c r="FA10" s="180"/>
      <c r="FB10" s="148"/>
      <c r="FC10" s="290"/>
      <c r="FD10" s="290"/>
      <c r="FE10" s="286"/>
      <c r="FF10" s="285"/>
      <c r="FG10" s="285"/>
      <c r="FH10" s="205"/>
      <c r="FI10" s="275"/>
      <c r="FJ10" s="291"/>
      <c r="FK10" s="184"/>
      <c r="FL10" s="148"/>
      <c r="FM10" s="288"/>
      <c r="FN10" s="275"/>
      <c r="FO10" s="275"/>
      <c r="FP10" s="275"/>
      <c r="FQ10" s="280"/>
      <c r="FR10" s="280"/>
      <c r="FS10" s="275"/>
      <c r="FT10" s="275"/>
      <c r="FU10" s="148"/>
      <c r="FV10" s="292"/>
      <c r="FW10" s="292"/>
      <c r="FX10" s="292"/>
      <c r="FY10" s="292"/>
      <c r="FZ10" s="292"/>
      <c r="GA10" s="292"/>
      <c r="GB10" s="292"/>
      <c r="GC10" s="9"/>
      <c r="IJ10" s="6"/>
      <c r="IK10" s="6"/>
    </row>
    <row r="11" spans="1:243" s="13" customFormat="1" ht="12" customHeight="1">
      <c r="A11" s="68" t="s">
        <v>204</v>
      </c>
      <c r="B11" s="793">
        <f t="shared" si="0"/>
        <v>337.034285</v>
      </c>
      <c r="C11" s="69">
        <v>291.765382</v>
      </c>
      <c r="D11" s="1172">
        <v>45.26890300000001</v>
      </c>
      <c r="E11" s="610">
        <f t="shared" si="1"/>
        <v>0.865684575680483</v>
      </c>
      <c r="F11" s="611">
        <f t="shared" si="2"/>
        <v>0.13431542431951696</v>
      </c>
      <c r="G11" s="287"/>
      <c r="H11" s="599" t="s">
        <v>204</v>
      </c>
      <c r="I11" s="504">
        <v>171.94121900000002</v>
      </c>
      <c r="J11" s="275">
        <v>22.597178</v>
      </c>
      <c r="K11" s="275">
        <v>17.702834</v>
      </c>
      <c r="L11" s="719">
        <v>38.132341000000004</v>
      </c>
      <c r="M11" s="275">
        <v>15.216911</v>
      </c>
      <c r="N11" s="719">
        <v>8.653662</v>
      </c>
      <c r="O11" s="252"/>
      <c r="P11" s="67"/>
      <c r="Q11" s="148"/>
      <c r="R11" s="108"/>
      <c r="S11" s="108"/>
      <c r="T11" s="73"/>
      <c r="U11" s="296"/>
      <c r="V11" s="108"/>
      <c r="W11" s="108"/>
      <c r="X11" s="73"/>
      <c r="Y11" s="213"/>
      <c r="Z11" s="148"/>
      <c r="AA11" s="108"/>
      <c r="AB11" s="73"/>
      <c r="AC11" s="108"/>
      <c r="AD11" s="73"/>
      <c r="AE11" s="108"/>
      <c r="AF11" s="73"/>
      <c r="AG11" s="273"/>
      <c r="AH11" s="108"/>
      <c r="AI11" s="73"/>
      <c r="AJ11" s="294"/>
      <c r="AK11" s="148"/>
      <c r="AL11" s="252"/>
      <c r="AM11" s="252"/>
      <c r="AN11" s="252"/>
      <c r="AO11" s="252"/>
      <c r="AP11" s="252"/>
      <c r="AQ11" s="274"/>
      <c r="AR11" s="274"/>
      <c r="AS11" s="180"/>
      <c r="AT11" s="148"/>
      <c r="AU11" s="275"/>
      <c r="AV11" s="73"/>
      <c r="AW11" s="273"/>
      <c r="AX11" s="275"/>
      <c r="AY11" s="73"/>
      <c r="AZ11" s="180"/>
      <c r="BA11" s="275"/>
      <c r="BB11" s="73"/>
      <c r="BC11" s="180"/>
      <c r="BD11" s="275"/>
      <c r="BE11" s="73"/>
      <c r="BF11" s="274"/>
      <c r="BG11" s="148"/>
      <c r="BH11" s="251"/>
      <c r="BI11" s="251"/>
      <c r="BJ11" s="251"/>
      <c r="BK11" s="276"/>
      <c r="BL11" s="274"/>
      <c r="BM11" s="274"/>
      <c r="BN11" s="274"/>
      <c r="BO11" s="274"/>
      <c r="BP11" s="274"/>
      <c r="BQ11" s="180"/>
      <c r="BR11" s="148"/>
      <c r="BS11" s="275"/>
      <c r="BT11" s="275"/>
      <c r="BU11" s="277"/>
      <c r="BV11" s="275"/>
      <c r="BW11" s="275"/>
      <c r="BX11" s="275"/>
      <c r="BY11" s="275"/>
      <c r="BZ11" s="275"/>
      <c r="CA11" s="180"/>
      <c r="CB11" s="148"/>
      <c r="CC11" s="149"/>
      <c r="CD11" s="149"/>
      <c r="CE11" s="149"/>
      <c r="CF11" s="149"/>
      <c r="CG11" s="149"/>
      <c r="CH11" s="149"/>
      <c r="CI11" s="149"/>
      <c r="CJ11" s="149"/>
      <c r="CK11" s="278"/>
      <c r="CL11" s="148"/>
      <c r="CM11" s="108"/>
      <c r="CN11" s="279"/>
      <c r="CO11" s="108"/>
      <c r="CP11" s="108"/>
      <c r="CQ11" s="108"/>
      <c r="CR11" s="108"/>
      <c r="CS11" s="108"/>
      <c r="CT11" s="280"/>
      <c r="CU11" s="180"/>
      <c r="CV11" s="148"/>
      <c r="CW11" s="281"/>
      <c r="CX11" s="281"/>
      <c r="CY11" s="281"/>
      <c r="CZ11" s="281"/>
      <c r="DA11" s="281"/>
      <c r="DB11" s="281"/>
      <c r="DC11" s="281"/>
      <c r="DD11" s="281"/>
      <c r="DE11" s="278"/>
      <c r="DF11" s="148"/>
      <c r="DG11" s="275"/>
      <c r="DH11" s="73"/>
      <c r="DI11" s="296"/>
      <c r="DJ11" s="282"/>
      <c r="DK11" s="73"/>
      <c r="DL11" s="297"/>
      <c r="DM11" s="298"/>
      <c r="DN11" s="275"/>
      <c r="DO11" s="73"/>
      <c r="DP11" s="73"/>
      <c r="DQ11" s="275"/>
      <c r="DR11" s="284"/>
      <c r="DS11" s="285"/>
      <c r="DT11" s="148"/>
      <c r="DU11" s="285"/>
      <c r="DV11" s="285"/>
      <c r="DW11" s="285"/>
      <c r="DX11" s="285"/>
      <c r="DY11" s="285"/>
      <c r="DZ11" s="298"/>
      <c r="EA11" s="9"/>
      <c r="EB11" s="9"/>
      <c r="EC11" s="9"/>
      <c r="ED11" s="9"/>
      <c r="EE11" s="9"/>
      <c r="EF11" s="9"/>
      <c r="EG11" s="9"/>
      <c r="EH11" s="9"/>
      <c r="EI11" s="9"/>
      <c r="EJ11" s="9"/>
      <c r="EK11" s="9"/>
      <c r="EL11" s="9"/>
      <c r="EM11" s="9"/>
      <c r="EN11" s="9"/>
      <c r="EO11" s="9"/>
      <c r="EP11" s="9"/>
      <c r="EQ11" s="9"/>
      <c r="ER11" s="148"/>
      <c r="ES11" s="275"/>
      <c r="ET11" s="73"/>
      <c r="EU11" s="298"/>
      <c r="EV11" s="275"/>
      <c r="EW11" s="73"/>
      <c r="EX11" s="299"/>
      <c r="EY11" s="275"/>
      <c r="EZ11" s="73"/>
      <c r="FA11" s="180"/>
      <c r="FB11" s="148"/>
      <c r="FC11" s="290"/>
      <c r="FD11" s="290"/>
      <c r="FE11" s="286"/>
      <c r="FF11" s="285"/>
      <c r="FG11" s="285"/>
      <c r="FH11" s="205"/>
      <c r="FI11" s="275"/>
      <c r="FJ11" s="291"/>
      <c r="FK11" s="184"/>
      <c r="FL11" s="148"/>
      <c r="FM11" s="288"/>
      <c r="FN11" s="275"/>
      <c r="FO11" s="275"/>
      <c r="FP11" s="275"/>
      <c r="FQ11" s="280"/>
      <c r="FR11" s="280"/>
      <c r="FS11" s="275"/>
      <c r="FT11" s="275"/>
      <c r="FU11" s="148"/>
      <c r="FV11" s="292"/>
      <c r="FW11" s="292"/>
      <c r="FX11" s="292"/>
      <c r="FY11" s="292"/>
      <c r="FZ11" s="292"/>
      <c r="GA11" s="292"/>
      <c r="GB11" s="292"/>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5" ht="12" customHeight="1">
      <c r="A12" s="57" t="s">
        <v>205</v>
      </c>
      <c r="B12" s="794">
        <f t="shared" si="0"/>
        <v>482.452</v>
      </c>
      <c r="C12" s="58">
        <v>437.759</v>
      </c>
      <c r="D12" s="1173">
        <v>44.693</v>
      </c>
      <c r="E12" s="612">
        <f t="shared" si="1"/>
        <v>0.9073628050044357</v>
      </c>
      <c r="F12" s="613">
        <f t="shared" si="2"/>
        <v>0.09263719499556432</v>
      </c>
      <c r="G12" s="287"/>
      <c r="H12" s="403" t="s">
        <v>205</v>
      </c>
      <c r="I12" s="502">
        <v>259.324</v>
      </c>
      <c r="J12" s="609">
        <v>72.28</v>
      </c>
      <c r="K12" s="609">
        <v>19.613</v>
      </c>
      <c r="L12" s="722">
        <v>22.3</v>
      </c>
      <c r="M12" s="609">
        <v>20.958</v>
      </c>
      <c r="N12" s="722">
        <v>9.5</v>
      </c>
      <c r="O12" s="252"/>
      <c r="P12" s="67"/>
      <c r="Q12" s="148"/>
      <c r="R12" s="108"/>
      <c r="S12" s="108"/>
      <c r="T12" s="73"/>
      <c r="U12" s="296"/>
      <c r="V12" s="108"/>
      <c r="W12" s="108"/>
      <c r="X12" s="73"/>
      <c r="Y12" s="213"/>
      <c r="Z12" s="148"/>
      <c r="AA12" s="108"/>
      <c r="AB12" s="73"/>
      <c r="AC12" s="108"/>
      <c r="AD12" s="73"/>
      <c r="AE12" s="108"/>
      <c r="AF12" s="73"/>
      <c r="AG12" s="273"/>
      <c r="AH12" s="108"/>
      <c r="AI12" s="73"/>
      <c r="AJ12" s="294"/>
      <c r="AK12" s="148"/>
      <c r="AL12" s="252"/>
      <c r="AM12" s="252"/>
      <c r="AN12" s="252"/>
      <c r="AO12" s="252"/>
      <c r="AP12" s="252"/>
      <c r="AQ12" s="274"/>
      <c r="AR12" s="274"/>
      <c r="AT12" s="148"/>
      <c r="AU12" s="275"/>
      <c r="AV12" s="73"/>
      <c r="AW12" s="273"/>
      <c r="AX12" s="275"/>
      <c r="AY12" s="73"/>
      <c r="BA12" s="275"/>
      <c r="BB12" s="73"/>
      <c r="BD12" s="275"/>
      <c r="BE12" s="73"/>
      <c r="BF12" s="274"/>
      <c r="BG12" s="148"/>
      <c r="BH12" s="251"/>
      <c r="BI12" s="251"/>
      <c r="BJ12" s="251"/>
      <c r="BK12" s="276"/>
      <c r="BL12" s="274"/>
      <c r="BM12" s="274"/>
      <c r="BN12" s="274"/>
      <c r="BO12" s="274"/>
      <c r="BP12" s="274"/>
      <c r="BR12" s="148"/>
      <c r="BS12" s="275"/>
      <c r="BT12" s="275"/>
      <c r="BU12" s="277"/>
      <c r="BV12" s="275"/>
      <c r="BW12" s="275"/>
      <c r="BX12" s="275"/>
      <c r="BY12" s="275"/>
      <c r="BZ12" s="275"/>
      <c r="CA12" s="180"/>
      <c r="CB12" s="148"/>
      <c r="CC12" s="149"/>
      <c r="CD12" s="149"/>
      <c r="CE12" s="149"/>
      <c r="CF12" s="149"/>
      <c r="CG12" s="149"/>
      <c r="CH12" s="149"/>
      <c r="CI12" s="149"/>
      <c r="CJ12" s="149"/>
      <c r="CK12" s="278"/>
      <c r="CL12" s="148"/>
      <c r="CM12" s="108"/>
      <c r="CN12" s="279"/>
      <c r="CO12" s="108"/>
      <c r="CP12" s="108"/>
      <c r="CQ12" s="108"/>
      <c r="CR12" s="108"/>
      <c r="CS12" s="108"/>
      <c r="CT12" s="280"/>
      <c r="CV12" s="148"/>
      <c r="CW12" s="281"/>
      <c r="CX12" s="281"/>
      <c r="CY12" s="281"/>
      <c r="CZ12" s="281"/>
      <c r="DA12" s="281"/>
      <c r="DB12" s="281"/>
      <c r="DC12" s="281"/>
      <c r="DD12" s="281"/>
      <c r="DE12" s="278"/>
      <c r="DF12" s="148"/>
      <c r="DG12" s="275"/>
      <c r="DH12" s="73"/>
      <c r="DI12" s="296"/>
      <c r="DJ12" s="282"/>
      <c r="DK12" s="73"/>
      <c r="DL12" s="297"/>
      <c r="DM12" s="298"/>
      <c r="DN12" s="275"/>
      <c r="DO12" s="73"/>
      <c r="DP12" s="73"/>
      <c r="DQ12" s="275"/>
      <c r="DR12" s="284"/>
      <c r="DS12" s="285"/>
      <c r="DT12" s="148"/>
      <c r="DU12" s="285"/>
      <c r="DV12" s="285"/>
      <c r="DW12" s="285"/>
      <c r="DX12" s="285"/>
      <c r="DY12" s="285"/>
      <c r="DZ12" s="298"/>
      <c r="EA12" s="18"/>
      <c r="EB12" s="18"/>
      <c r="EC12" s="18"/>
      <c r="ED12" s="18"/>
      <c r="EE12" s="18"/>
      <c r="EF12" s="18"/>
      <c r="EG12" s="18"/>
      <c r="EH12" s="18"/>
      <c r="EI12" s="18"/>
      <c r="EJ12" s="18"/>
      <c r="EK12" s="18"/>
      <c r="EL12" s="18"/>
      <c r="EM12" s="18"/>
      <c r="EN12" s="18"/>
      <c r="EO12" s="18"/>
      <c r="EP12" s="18"/>
      <c r="EQ12" s="18"/>
      <c r="ER12" s="148"/>
      <c r="ES12" s="275"/>
      <c r="ET12" s="73"/>
      <c r="EU12" s="298"/>
      <c r="EV12" s="275"/>
      <c r="EW12" s="73"/>
      <c r="EX12" s="299"/>
      <c r="EY12" s="275"/>
      <c r="EZ12" s="73"/>
      <c r="FA12" s="180"/>
      <c r="FB12" s="148"/>
      <c r="FC12" s="290"/>
      <c r="FD12" s="290"/>
      <c r="FE12" s="286"/>
      <c r="FF12" s="285"/>
      <c r="FG12" s="285"/>
      <c r="FH12" s="205"/>
      <c r="FI12" s="275"/>
      <c r="FJ12" s="291"/>
      <c r="FK12" s="184"/>
      <c r="FL12" s="148"/>
      <c r="FM12" s="288"/>
      <c r="FN12" s="275"/>
      <c r="FO12" s="275"/>
      <c r="FP12" s="275"/>
      <c r="FQ12" s="280"/>
      <c r="FR12" s="280"/>
      <c r="FS12" s="275"/>
      <c r="FT12" s="275"/>
      <c r="FU12" s="148"/>
      <c r="FV12" s="292"/>
      <c r="FW12" s="292"/>
      <c r="FX12" s="292"/>
      <c r="FY12" s="292"/>
      <c r="FZ12" s="292"/>
      <c r="GA12" s="292"/>
      <c r="GB12" s="292"/>
      <c r="GC12" s="9"/>
      <c r="IJ12" s="6"/>
      <c r="IK12" s="6"/>
    </row>
    <row r="13" spans="1:243" s="13" customFormat="1" ht="12" customHeight="1">
      <c r="A13" s="68" t="s">
        <v>206</v>
      </c>
      <c r="B13" s="793">
        <f t="shared" si="0"/>
        <v>473.914205</v>
      </c>
      <c r="C13" s="69">
        <v>412.391305</v>
      </c>
      <c r="D13" s="1172">
        <v>61.52289999999999</v>
      </c>
      <c r="E13" s="610">
        <f t="shared" si="1"/>
        <v>0.870181354872028</v>
      </c>
      <c r="F13" s="611">
        <f t="shared" si="2"/>
        <v>0.12981864512797203</v>
      </c>
      <c r="G13" s="287"/>
      <c r="H13" s="599" t="s">
        <v>206</v>
      </c>
      <c r="I13" s="504">
        <v>240.65631</v>
      </c>
      <c r="J13" s="275">
        <v>33.074940000000005</v>
      </c>
      <c r="K13" s="275">
        <v>18.686414</v>
      </c>
      <c r="L13" s="719">
        <v>61.932649</v>
      </c>
      <c r="M13" s="275">
        <v>22.5579</v>
      </c>
      <c r="N13" s="719">
        <v>14.121</v>
      </c>
      <c r="O13" s="252"/>
      <c r="P13" s="67"/>
      <c r="Q13" s="148"/>
      <c r="R13" s="108"/>
      <c r="S13" s="108"/>
      <c r="T13" s="73"/>
      <c r="U13" s="296"/>
      <c r="V13" s="108"/>
      <c r="W13" s="108"/>
      <c r="X13" s="73"/>
      <c r="Y13" s="213"/>
      <c r="Z13" s="148"/>
      <c r="AA13" s="108"/>
      <c r="AB13" s="73"/>
      <c r="AC13" s="108"/>
      <c r="AD13" s="73"/>
      <c r="AE13" s="108"/>
      <c r="AF13" s="73"/>
      <c r="AG13" s="273"/>
      <c r="AH13" s="108"/>
      <c r="AI13" s="73"/>
      <c r="AJ13" s="294"/>
      <c r="AK13" s="148"/>
      <c r="AL13" s="252"/>
      <c r="AM13" s="252"/>
      <c r="AN13" s="252"/>
      <c r="AO13" s="252"/>
      <c r="AP13" s="252"/>
      <c r="AQ13" s="274"/>
      <c r="AR13" s="274"/>
      <c r="AS13" s="180"/>
      <c r="AT13" s="148"/>
      <c r="AU13" s="275"/>
      <c r="AV13" s="73"/>
      <c r="AW13" s="273"/>
      <c r="AX13" s="275"/>
      <c r="AY13" s="73"/>
      <c r="AZ13" s="180"/>
      <c r="BA13" s="275"/>
      <c r="BB13" s="73"/>
      <c r="BC13" s="180"/>
      <c r="BD13" s="275"/>
      <c r="BE13" s="73"/>
      <c r="BF13" s="274"/>
      <c r="BG13" s="148"/>
      <c r="BH13" s="251"/>
      <c r="BI13" s="251"/>
      <c r="BJ13" s="251"/>
      <c r="BK13" s="276"/>
      <c r="BL13" s="274"/>
      <c r="BM13" s="274"/>
      <c r="BN13" s="274"/>
      <c r="BO13" s="274"/>
      <c r="BP13" s="274"/>
      <c r="BQ13" s="180"/>
      <c r="BR13" s="148"/>
      <c r="BS13" s="275"/>
      <c r="BT13" s="275"/>
      <c r="BU13" s="277"/>
      <c r="BV13" s="275"/>
      <c r="BW13" s="275"/>
      <c r="BX13" s="275"/>
      <c r="BY13" s="275"/>
      <c r="BZ13" s="275"/>
      <c r="CA13" s="180"/>
      <c r="CB13" s="148"/>
      <c r="CC13" s="149"/>
      <c r="CD13" s="149"/>
      <c r="CE13" s="149"/>
      <c r="CF13" s="149"/>
      <c r="CG13" s="149"/>
      <c r="CH13" s="149"/>
      <c r="CI13" s="149"/>
      <c r="CJ13" s="149"/>
      <c r="CK13" s="278"/>
      <c r="CL13" s="148"/>
      <c r="CM13" s="108"/>
      <c r="CN13" s="279"/>
      <c r="CO13" s="108"/>
      <c r="CP13" s="108"/>
      <c r="CQ13" s="108"/>
      <c r="CR13" s="108"/>
      <c r="CS13" s="108"/>
      <c r="CT13" s="280"/>
      <c r="CU13" s="180"/>
      <c r="CV13" s="148"/>
      <c r="CW13" s="281"/>
      <c r="CX13" s="281"/>
      <c r="CY13" s="281"/>
      <c r="CZ13" s="281"/>
      <c r="DA13" s="281"/>
      <c r="DB13" s="281"/>
      <c r="DC13" s="281"/>
      <c r="DD13" s="281"/>
      <c r="DE13" s="278"/>
      <c r="DF13" s="148"/>
      <c r="DG13" s="275"/>
      <c r="DH13" s="73"/>
      <c r="DI13" s="296"/>
      <c r="DJ13" s="282"/>
      <c r="DK13" s="73"/>
      <c r="DL13" s="297"/>
      <c r="DM13" s="298"/>
      <c r="DN13" s="275"/>
      <c r="DO13" s="73"/>
      <c r="DP13" s="73"/>
      <c r="DQ13" s="275"/>
      <c r="DR13" s="284"/>
      <c r="DS13" s="285"/>
      <c r="DT13" s="148"/>
      <c r="DU13" s="285"/>
      <c r="DV13" s="285"/>
      <c r="DW13" s="285"/>
      <c r="DX13" s="285"/>
      <c r="DY13" s="285"/>
      <c r="DZ13" s="298"/>
      <c r="EA13" s="9"/>
      <c r="EB13" s="9"/>
      <c r="EC13" s="9"/>
      <c r="ED13" s="9"/>
      <c r="EE13" s="9"/>
      <c r="EF13" s="9"/>
      <c r="EG13" s="9"/>
      <c r="EH13" s="9"/>
      <c r="EI13" s="9"/>
      <c r="EJ13" s="9"/>
      <c r="EK13" s="9"/>
      <c r="EL13" s="9"/>
      <c r="EM13" s="9"/>
      <c r="EN13" s="9"/>
      <c r="EO13" s="9"/>
      <c r="EP13" s="9"/>
      <c r="EQ13" s="9"/>
      <c r="ER13" s="148"/>
      <c r="ES13" s="275"/>
      <c r="ET13" s="73"/>
      <c r="EU13" s="298"/>
      <c r="EV13" s="275"/>
      <c r="EW13" s="73"/>
      <c r="EX13" s="299"/>
      <c r="EY13" s="275"/>
      <c r="EZ13" s="73"/>
      <c r="FA13" s="180"/>
      <c r="FB13" s="148"/>
      <c r="FC13" s="290"/>
      <c r="FD13" s="290"/>
      <c r="FE13" s="286"/>
      <c r="FF13" s="285"/>
      <c r="FG13" s="285"/>
      <c r="FH13" s="205"/>
      <c r="FI13" s="275"/>
      <c r="FJ13" s="291"/>
      <c r="FK13" s="184"/>
      <c r="FL13" s="148"/>
      <c r="FM13" s="288"/>
      <c r="FN13" s="275"/>
      <c r="FO13" s="275"/>
      <c r="FP13" s="275"/>
      <c r="FQ13" s="280"/>
      <c r="FR13" s="280"/>
      <c r="FS13" s="275"/>
      <c r="FT13" s="275"/>
      <c r="FU13" s="148"/>
      <c r="FV13" s="292"/>
      <c r="FW13" s="292"/>
      <c r="FX13" s="292"/>
      <c r="FY13" s="292"/>
      <c r="FZ13" s="292"/>
      <c r="GA13" s="292"/>
      <c r="GB13" s="292"/>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5" ht="12" customHeight="1">
      <c r="A14" s="57" t="s">
        <v>207</v>
      </c>
      <c r="B14" s="794">
        <f t="shared" si="0"/>
        <v>277.50658999999996</v>
      </c>
      <c r="C14" s="58">
        <v>242.99734099999998</v>
      </c>
      <c r="D14" s="1173">
        <v>34.509249</v>
      </c>
      <c r="E14" s="612">
        <f t="shared" si="1"/>
        <v>0.8756452990900144</v>
      </c>
      <c r="F14" s="613">
        <f t="shared" si="2"/>
        <v>0.1243547009099856</v>
      </c>
      <c r="G14" s="287"/>
      <c r="H14" s="403" t="s">
        <v>207</v>
      </c>
      <c r="I14" s="502">
        <v>131.29744699999998</v>
      </c>
      <c r="J14" s="609">
        <v>42.221247000000005</v>
      </c>
      <c r="K14" s="609">
        <v>27.141609</v>
      </c>
      <c r="L14" s="722">
        <v>7.885</v>
      </c>
      <c r="M14" s="609">
        <v>17.835249</v>
      </c>
      <c r="N14" s="722">
        <v>9.374</v>
      </c>
      <c r="O14" s="252"/>
      <c r="P14" s="67"/>
      <c r="Q14" s="148"/>
      <c r="R14" s="108"/>
      <c r="S14" s="108"/>
      <c r="T14" s="73"/>
      <c r="U14" s="296"/>
      <c r="V14" s="108"/>
      <c r="W14" s="108"/>
      <c r="X14" s="73"/>
      <c r="Y14" s="213"/>
      <c r="Z14" s="148"/>
      <c r="AA14" s="108"/>
      <c r="AB14" s="73"/>
      <c r="AC14" s="108"/>
      <c r="AD14" s="73"/>
      <c r="AE14" s="108"/>
      <c r="AF14" s="73"/>
      <c r="AG14" s="273"/>
      <c r="AH14" s="108"/>
      <c r="AI14" s="73"/>
      <c r="AJ14" s="294"/>
      <c r="AK14" s="148"/>
      <c r="AL14" s="252"/>
      <c r="AM14" s="252"/>
      <c r="AN14" s="252"/>
      <c r="AO14" s="252"/>
      <c r="AP14" s="252"/>
      <c r="AQ14" s="274"/>
      <c r="AR14" s="274"/>
      <c r="AT14" s="148"/>
      <c r="AU14" s="275"/>
      <c r="AV14" s="73"/>
      <c r="AW14" s="273"/>
      <c r="AX14" s="275"/>
      <c r="AY14" s="73"/>
      <c r="BA14" s="275"/>
      <c r="BB14" s="73"/>
      <c r="BD14" s="275"/>
      <c r="BE14" s="73"/>
      <c r="BF14" s="274"/>
      <c r="BG14" s="148"/>
      <c r="BH14" s="251"/>
      <c r="BI14" s="251"/>
      <c r="BJ14" s="251"/>
      <c r="BK14" s="276"/>
      <c r="BL14" s="274"/>
      <c r="BM14" s="274"/>
      <c r="BN14" s="274"/>
      <c r="BO14" s="274"/>
      <c r="BP14" s="274"/>
      <c r="BR14" s="148"/>
      <c r="BS14" s="275"/>
      <c r="BT14" s="275"/>
      <c r="BU14" s="277"/>
      <c r="BV14" s="275"/>
      <c r="BW14" s="275"/>
      <c r="BX14" s="275"/>
      <c r="BY14" s="275"/>
      <c r="BZ14" s="275"/>
      <c r="CA14" s="180"/>
      <c r="CB14" s="148"/>
      <c r="CC14" s="149"/>
      <c r="CD14" s="149"/>
      <c r="CE14" s="149"/>
      <c r="CF14" s="149"/>
      <c r="CG14" s="149"/>
      <c r="CH14" s="149"/>
      <c r="CI14" s="149"/>
      <c r="CJ14" s="149"/>
      <c r="CK14" s="278"/>
      <c r="CL14" s="148"/>
      <c r="CM14" s="108"/>
      <c r="CN14" s="279"/>
      <c r="CO14" s="108"/>
      <c r="CP14" s="108"/>
      <c r="CQ14" s="108"/>
      <c r="CR14" s="108"/>
      <c r="CS14" s="108"/>
      <c r="CT14" s="280"/>
      <c r="CV14" s="148"/>
      <c r="CW14" s="281"/>
      <c r="CX14" s="281"/>
      <c r="CY14" s="281"/>
      <c r="CZ14" s="281"/>
      <c r="DA14" s="281"/>
      <c r="DB14" s="281"/>
      <c r="DC14" s="281"/>
      <c r="DD14" s="281"/>
      <c r="DE14" s="278"/>
      <c r="DF14" s="148"/>
      <c r="DG14" s="275"/>
      <c r="DH14" s="73"/>
      <c r="DI14" s="296"/>
      <c r="DJ14" s="282"/>
      <c r="DK14" s="73"/>
      <c r="DL14" s="297"/>
      <c r="DM14" s="298"/>
      <c r="DN14" s="275"/>
      <c r="DO14" s="73"/>
      <c r="DP14" s="73"/>
      <c r="DQ14" s="275"/>
      <c r="DR14" s="300"/>
      <c r="DS14" s="285"/>
      <c r="DT14" s="148"/>
      <c r="DU14" s="285"/>
      <c r="DV14" s="285"/>
      <c r="DW14" s="285"/>
      <c r="DX14" s="285"/>
      <c r="DY14" s="285"/>
      <c r="DZ14" s="298"/>
      <c r="EA14" s="18"/>
      <c r="EB14" s="18"/>
      <c r="EC14" s="18"/>
      <c r="ED14" s="18"/>
      <c r="EE14" s="18"/>
      <c r="EF14" s="18"/>
      <c r="EG14" s="18"/>
      <c r="EH14" s="18"/>
      <c r="EI14" s="18"/>
      <c r="EJ14" s="18"/>
      <c r="EK14" s="18"/>
      <c r="EL14" s="18"/>
      <c r="EM14" s="18"/>
      <c r="EN14" s="18"/>
      <c r="EO14" s="18"/>
      <c r="EP14" s="18"/>
      <c r="EQ14" s="18"/>
      <c r="ER14" s="148"/>
      <c r="ES14" s="275"/>
      <c r="ET14" s="73"/>
      <c r="EU14" s="298"/>
      <c r="EV14" s="275"/>
      <c r="EW14" s="73"/>
      <c r="EX14" s="299"/>
      <c r="EY14" s="275"/>
      <c r="EZ14" s="73"/>
      <c r="FA14" s="180"/>
      <c r="FB14" s="148"/>
      <c r="FC14" s="290"/>
      <c r="FD14" s="290"/>
      <c r="FE14" s="286"/>
      <c r="FF14" s="285"/>
      <c r="FG14" s="285"/>
      <c r="FH14" s="205"/>
      <c r="FI14" s="275"/>
      <c r="FJ14" s="291"/>
      <c r="FK14" s="184"/>
      <c r="FL14" s="148"/>
      <c r="FM14" s="288"/>
      <c r="FN14" s="275"/>
      <c r="FO14" s="275"/>
      <c r="FP14" s="275"/>
      <c r="FQ14" s="280"/>
      <c r="FR14" s="280"/>
      <c r="FS14" s="275"/>
      <c r="FT14" s="275"/>
      <c r="FU14" s="148"/>
      <c r="FV14" s="292"/>
      <c r="FW14" s="292"/>
      <c r="FX14" s="292"/>
      <c r="FY14" s="292"/>
      <c r="FZ14" s="292"/>
      <c r="GA14" s="292"/>
      <c r="GB14" s="292"/>
      <c r="GC14" s="90"/>
      <c r="IJ14" s="6"/>
      <c r="IK14" s="6"/>
    </row>
    <row r="15" spans="1:243" s="13" customFormat="1" ht="12" customHeight="1">
      <c r="A15" s="68" t="s">
        <v>51</v>
      </c>
      <c r="B15" s="793">
        <f t="shared" si="0"/>
        <v>425.389569</v>
      </c>
      <c r="C15" s="69">
        <v>332.837365</v>
      </c>
      <c r="D15" s="1172">
        <v>92.552204</v>
      </c>
      <c r="E15" s="610">
        <f t="shared" si="1"/>
        <v>0.7824295404855119</v>
      </c>
      <c r="F15" s="611">
        <f t="shared" si="2"/>
        <v>0.217570459514488</v>
      </c>
      <c r="G15" s="287"/>
      <c r="H15" s="599" t="s">
        <v>208</v>
      </c>
      <c r="I15" s="504">
        <v>36.273767</v>
      </c>
      <c r="J15" s="275">
        <v>6</v>
      </c>
      <c r="K15" s="275">
        <v>276.842618</v>
      </c>
      <c r="L15" s="719">
        <v>2.2</v>
      </c>
      <c r="M15" s="275">
        <v>0</v>
      </c>
      <c r="N15" s="719">
        <v>14</v>
      </c>
      <c r="O15" s="252"/>
      <c r="P15" s="67"/>
      <c r="Q15" s="148"/>
      <c r="R15" s="108"/>
      <c r="S15" s="108"/>
      <c r="T15" s="73"/>
      <c r="U15" s="296"/>
      <c r="V15" s="108"/>
      <c r="W15" s="108"/>
      <c r="X15" s="73"/>
      <c r="Y15" s="213"/>
      <c r="Z15" s="148"/>
      <c r="AA15" s="108"/>
      <c r="AB15" s="73"/>
      <c r="AC15" s="108"/>
      <c r="AD15" s="73"/>
      <c r="AE15" s="108"/>
      <c r="AF15" s="73"/>
      <c r="AG15" s="273"/>
      <c r="AH15" s="108"/>
      <c r="AI15" s="73"/>
      <c r="AJ15" s="294"/>
      <c r="AK15" s="148"/>
      <c r="AL15" s="252"/>
      <c r="AM15" s="252"/>
      <c r="AN15" s="252"/>
      <c r="AO15" s="252"/>
      <c r="AP15" s="252"/>
      <c r="AQ15" s="274"/>
      <c r="AR15" s="274"/>
      <c r="AS15" s="180"/>
      <c r="AT15" s="148"/>
      <c r="AU15" s="275"/>
      <c r="AV15" s="73"/>
      <c r="AW15" s="273"/>
      <c r="AX15" s="275"/>
      <c r="AY15" s="73"/>
      <c r="AZ15" s="180"/>
      <c r="BA15" s="275"/>
      <c r="BB15" s="73"/>
      <c r="BC15" s="180"/>
      <c r="BD15" s="275"/>
      <c r="BE15" s="73"/>
      <c r="BF15" s="274"/>
      <c r="BG15" s="148"/>
      <c r="BH15" s="251"/>
      <c r="BI15" s="251"/>
      <c r="BJ15" s="251"/>
      <c r="BK15" s="276"/>
      <c r="BL15" s="274"/>
      <c r="BM15" s="274"/>
      <c r="BN15" s="274"/>
      <c r="BO15" s="274"/>
      <c r="BP15" s="274"/>
      <c r="BQ15" s="180"/>
      <c r="BR15" s="148"/>
      <c r="BS15" s="275"/>
      <c r="BT15" s="275"/>
      <c r="BU15" s="277"/>
      <c r="BV15" s="275"/>
      <c r="BW15" s="275"/>
      <c r="BX15" s="275"/>
      <c r="BY15" s="275"/>
      <c r="BZ15" s="275"/>
      <c r="CA15" s="180"/>
      <c r="CB15" s="148"/>
      <c r="CC15" s="149"/>
      <c r="CD15" s="149"/>
      <c r="CE15" s="149"/>
      <c r="CF15" s="149"/>
      <c r="CG15" s="149"/>
      <c r="CH15" s="149"/>
      <c r="CI15" s="149"/>
      <c r="CJ15" s="149"/>
      <c r="CK15" s="278"/>
      <c r="CL15" s="148"/>
      <c r="CM15" s="108"/>
      <c r="CN15" s="279"/>
      <c r="CO15" s="108"/>
      <c r="CP15" s="108"/>
      <c r="CQ15" s="108"/>
      <c r="CR15" s="108"/>
      <c r="CS15" s="108"/>
      <c r="CT15" s="280"/>
      <c r="CU15" s="180"/>
      <c r="CV15" s="148"/>
      <c r="CW15" s="281"/>
      <c r="CX15" s="281"/>
      <c r="CY15" s="281"/>
      <c r="CZ15" s="281"/>
      <c r="DA15" s="281"/>
      <c r="DB15" s="281"/>
      <c r="DC15" s="281"/>
      <c r="DD15" s="281"/>
      <c r="DE15" s="278"/>
      <c r="DF15" s="148"/>
      <c r="DG15" s="275"/>
      <c r="DH15" s="73"/>
      <c r="DI15" s="296"/>
      <c r="DJ15" s="282"/>
      <c r="DK15" s="73"/>
      <c r="DL15" s="297"/>
      <c r="DM15" s="298"/>
      <c r="DN15" s="275"/>
      <c r="DO15" s="73"/>
      <c r="DP15" s="73"/>
      <c r="DQ15" s="275"/>
      <c r="DR15" s="301"/>
      <c r="DS15" s="285"/>
      <c r="DT15" s="148"/>
      <c r="DU15" s="285"/>
      <c r="DV15" s="285"/>
      <c r="DW15" s="285"/>
      <c r="DX15" s="285"/>
      <c r="DY15" s="285"/>
      <c r="DZ15" s="298"/>
      <c r="EA15" s="9"/>
      <c r="EB15" s="9"/>
      <c r="EC15" s="9"/>
      <c r="ED15" s="9"/>
      <c r="EE15" s="9"/>
      <c r="EF15" s="9"/>
      <c r="EG15" s="9"/>
      <c r="EH15" s="9"/>
      <c r="EI15" s="9"/>
      <c r="EJ15" s="9"/>
      <c r="EK15" s="9"/>
      <c r="EL15" s="9"/>
      <c r="EM15" s="9"/>
      <c r="EN15" s="9"/>
      <c r="EO15" s="9"/>
      <c r="EP15" s="9"/>
      <c r="EQ15" s="9"/>
      <c r="ER15" s="148"/>
      <c r="ES15" s="275"/>
      <c r="ET15" s="73"/>
      <c r="EU15" s="298"/>
      <c r="EV15" s="275"/>
      <c r="EW15" s="73"/>
      <c r="EX15" s="299"/>
      <c r="EY15" s="275"/>
      <c r="EZ15" s="73"/>
      <c r="FA15" s="180"/>
      <c r="FB15" s="148"/>
      <c r="FC15" s="290"/>
      <c r="FD15" s="290"/>
      <c r="FE15" s="286"/>
      <c r="FF15" s="285"/>
      <c r="FG15" s="285"/>
      <c r="FH15" s="205"/>
      <c r="FI15" s="178"/>
      <c r="FJ15" s="291"/>
      <c r="FK15" s="184"/>
      <c r="FL15" s="148"/>
      <c r="FM15" s="288"/>
      <c r="FN15" s="275"/>
      <c r="FO15" s="275"/>
      <c r="FP15" s="275"/>
      <c r="FQ15" s="280"/>
      <c r="FR15" s="280"/>
      <c r="FS15" s="275"/>
      <c r="FT15" s="275"/>
      <c r="FU15" s="148"/>
      <c r="FV15" s="292"/>
      <c r="FW15" s="292"/>
      <c r="FX15" s="292"/>
      <c r="FY15" s="292"/>
      <c r="FZ15" s="292"/>
      <c r="GA15" s="292"/>
      <c r="GB15" s="292"/>
      <c r="GC15" s="90"/>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5" ht="12" customHeight="1">
      <c r="A16" s="57" t="s">
        <v>209</v>
      </c>
      <c r="B16" s="794">
        <f t="shared" si="0"/>
        <v>247.20490299999997</v>
      </c>
      <c r="C16" s="58">
        <v>212.18540299999998</v>
      </c>
      <c r="D16" s="1173">
        <v>35.0195</v>
      </c>
      <c r="E16" s="612">
        <f t="shared" si="1"/>
        <v>0.8583381657280479</v>
      </c>
      <c r="F16" s="613">
        <f t="shared" si="2"/>
        <v>0.14166183427195214</v>
      </c>
      <c r="G16" s="287"/>
      <c r="H16" s="403" t="s">
        <v>209</v>
      </c>
      <c r="I16" s="502">
        <v>116.9</v>
      </c>
      <c r="J16" s="609">
        <v>45.7</v>
      </c>
      <c r="K16" s="609">
        <v>10.1</v>
      </c>
      <c r="L16" s="722">
        <v>0</v>
      </c>
      <c r="M16" s="609">
        <v>16.2</v>
      </c>
      <c r="N16" s="722">
        <v>6</v>
      </c>
      <c r="O16" s="252"/>
      <c r="P16" s="67"/>
      <c r="Q16" s="148"/>
      <c r="R16" s="108"/>
      <c r="S16" s="108"/>
      <c r="T16" s="73"/>
      <c r="U16" s="296"/>
      <c r="V16" s="108"/>
      <c r="W16" s="108"/>
      <c r="X16" s="73"/>
      <c r="Y16" s="213"/>
      <c r="Z16" s="148"/>
      <c r="AA16" s="108"/>
      <c r="AB16" s="73"/>
      <c r="AC16" s="108"/>
      <c r="AD16" s="73"/>
      <c r="AE16" s="108"/>
      <c r="AF16" s="73"/>
      <c r="AG16" s="273"/>
      <c r="AH16" s="108"/>
      <c r="AI16" s="73"/>
      <c r="AJ16" s="294"/>
      <c r="AK16" s="148"/>
      <c r="AL16" s="252"/>
      <c r="AM16" s="252"/>
      <c r="AN16" s="252"/>
      <c r="AO16" s="252"/>
      <c r="AP16" s="252"/>
      <c r="AQ16" s="274"/>
      <c r="AR16" s="274"/>
      <c r="AT16" s="148"/>
      <c r="AU16" s="275"/>
      <c r="AV16" s="73"/>
      <c r="AW16" s="273"/>
      <c r="AX16" s="275"/>
      <c r="AY16" s="73"/>
      <c r="BA16" s="275"/>
      <c r="BB16" s="73"/>
      <c r="BD16" s="275"/>
      <c r="BE16" s="73"/>
      <c r="BF16" s="274"/>
      <c r="BG16" s="148"/>
      <c r="BH16" s="251"/>
      <c r="BI16" s="251"/>
      <c r="BJ16" s="251"/>
      <c r="BK16" s="276"/>
      <c r="BL16" s="274"/>
      <c r="BM16" s="274"/>
      <c r="BN16" s="274"/>
      <c r="BO16" s="274"/>
      <c r="BP16" s="274"/>
      <c r="BR16" s="148"/>
      <c r="BS16" s="275"/>
      <c r="BT16" s="275"/>
      <c r="BU16" s="277"/>
      <c r="BV16" s="275"/>
      <c r="BW16" s="275"/>
      <c r="BX16" s="275"/>
      <c r="BY16" s="275"/>
      <c r="BZ16" s="275"/>
      <c r="CA16" s="180"/>
      <c r="CB16" s="148"/>
      <c r="CC16" s="149"/>
      <c r="CD16" s="149"/>
      <c r="CE16" s="149"/>
      <c r="CF16" s="149"/>
      <c r="CG16" s="149"/>
      <c r="CH16" s="149"/>
      <c r="CI16" s="149"/>
      <c r="CJ16" s="149"/>
      <c r="CK16" s="278"/>
      <c r="CL16" s="148"/>
      <c r="CM16" s="108"/>
      <c r="CN16" s="279"/>
      <c r="CO16" s="108"/>
      <c r="CP16" s="108"/>
      <c r="CQ16" s="108"/>
      <c r="CR16" s="108"/>
      <c r="CS16" s="108"/>
      <c r="CT16" s="280"/>
      <c r="CV16" s="148"/>
      <c r="CW16" s="281"/>
      <c r="CX16" s="281"/>
      <c r="CY16" s="281"/>
      <c r="CZ16" s="281"/>
      <c r="DA16" s="281"/>
      <c r="DB16" s="281"/>
      <c r="DC16" s="281"/>
      <c r="DD16" s="281"/>
      <c r="DE16" s="278"/>
      <c r="DF16" s="148"/>
      <c r="DG16" s="275"/>
      <c r="DH16" s="73"/>
      <c r="DI16" s="296"/>
      <c r="DJ16" s="282"/>
      <c r="DK16" s="73"/>
      <c r="DL16" s="297"/>
      <c r="DM16" s="298"/>
      <c r="DN16" s="275"/>
      <c r="DO16" s="73"/>
      <c r="DP16" s="73"/>
      <c r="DQ16" s="275"/>
      <c r="DR16" s="284"/>
      <c r="DS16" s="285"/>
      <c r="DT16" s="148"/>
      <c r="DU16" s="285"/>
      <c r="DV16" s="285"/>
      <c r="DW16" s="285"/>
      <c r="DX16" s="285"/>
      <c r="DY16" s="285"/>
      <c r="DZ16" s="298"/>
      <c r="EA16" s="18"/>
      <c r="EB16" s="18"/>
      <c r="EC16" s="18"/>
      <c r="ED16" s="18"/>
      <c r="EE16" s="18"/>
      <c r="EF16" s="18"/>
      <c r="EG16" s="18"/>
      <c r="EH16" s="18"/>
      <c r="EI16" s="18"/>
      <c r="EJ16" s="18"/>
      <c r="EK16" s="18"/>
      <c r="EL16" s="18"/>
      <c r="EM16" s="18"/>
      <c r="EN16" s="18"/>
      <c r="EO16" s="18"/>
      <c r="EP16" s="18"/>
      <c r="EQ16" s="18"/>
      <c r="ER16" s="148"/>
      <c r="ES16" s="275"/>
      <c r="ET16" s="73"/>
      <c r="EU16" s="298"/>
      <c r="EV16" s="275"/>
      <c r="EW16" s="73"/>
      <c r="EX16" s="299"/>
      <c r="EY16" s="275"/>
      <c r="EZ16" s="73"/>
      <c r="FA16" s="180"/>
      <c r="FB16" s="148"/>
      <c r="FC16" s="290"/>
      <c r="FD16" s="290"/>
      <c r="FE16" s="286"/>
      <c r="FF16" s="285"/>
      <c r="FG16" s="285"/>
      <c r="FH16" s="205"/>
      <c r="FI16" s="275"/>
      <c r="FJ16" s="291"/>
      <c r="FK16" s="184"/>
      <c r="FL16" s="148"/>
      <c r="FM16" s="288"/>
      <c r="FN16" s="275"/>
      <c r="FO16" s="275"/>
      <c r="FP16" s="275"/>
      <c r="FQ16" s="280"/>
      <c r="FR16" s="280"/>
      <c r="FS16" s="275"/>
      <c r="FT16" s="275"/>
      <c r="FU16" s="148"/>
      <c r="FV16" s="292"/>
      <c r="FW16" s="292"/>
      <c r="FX16" s="292"/>
      <c r="FY16" s="292"/>
      <c r="FZ16" s="292"/>
      <c r="GA16" s="292"/>
      <c r="GB16" s="292"/>
      <c r="GC16" s="90"/>
      <c r="IJ16" s="6"/>
      <c r="IK16" s="6"/>
    </row>
    <row r="17" spans="1:243" s="13" customFormat="1" ht="12" customHeight="1">
      <c r="A17" s="68" t="s">
        <v>210</v>
      </c>
      <c r="B17" s="793">
        <f t="shared" si="0"/>
        <v>502.80100000000004</v>
      </c>
      <c r="C17" s="69">
        <v>420.105</v>
      </c>
      <c r="D17" s="1172">
        <v>82.696</v>
      </c>
      <c r="E17" s="610">
        <f t="shared" si="1"/>
        <v>0.8355293645000705</v>
      </c>
      <c r="F17" s="611">
        <f t="shared" si="2"/>
        <v>0.16447063549992938</v>
      </c>
      <c r="G17" s="287"/>
      <c r="H17" s="599" t="s">
        <v>210</v>
      </c>
      <c r="I17" s="504">
        <v>234.583</v>
      </c>
      <c r="J17" s="275">
        <v>41.495</v>
      </c>
      <c r="K17" s="275">
        <v>17.545</v>
      </c>
      <c r="L17" s="719">
        <v>42.36</v>
      </c>
      <c r="M17" s="275">
        <v>19.155</v>
      </c>
      <c r="N17" s="719">
        <v>30.1</v>
      </c>
      <c r="O17" s="252"/>
      <c r="P17" s="67"/>
      <c r="Q17" s="148"/>
      <c r="R17" s="108"/>
      <c r="S17" s="108"/>
      <c r="T17" s="73"/>
      <c r="U17" s="296"/>
      <c r="V17" s="108"/>
      <c r="W17" s="108"/>
      <c r="X17" s="73"/>
      <c r="Y17" s="213"/>
      <c r="Z17" s="148"/>
      <c r="AA17" s="108"/>
      <c r="AB17" s="73"/>
      <c r="AC17" s="108"/>
      <c r="AD17" s="73"/>
      <c r="AE17" s="108"/>
      <c r="AF17" s="73"/>
      <c r="AG17" s="273"/>
      <c r="AH17" s="108"/>
      <c r="AI17" s="73"/>
      <c r="AJ17" s="294"/>
      <c r="AK17" s="148"/>
      <c r="AL17" s="252"/>
      <c r="AM17" s="252"/>
      <c r="AN17" s="252"/>
      <c r="AO17" s="252"/>
      <c r="AP17" s="252"/>
      <c r="AQ17" s="274"/>
      <c r="AR17" s="274"/>
      <c r="AS17" s="180"/>
      <c r="AT17" s="148"/>
      <c r="AU17" s="275"/>
      <c r="AV17" s="73"/>
      <c r="AW17" s="273"/>
      <c r="AX17" s="275"/>
      <c r="AY17" s="73"/>
      <c r="AZ17" s="180"/>
      <c r="BA17" s="275"/>
      <c r="BB17" s="73"/>
      <c r="BC17" s="180"/>
      <c r="BD17" s="275"/>
      <c r="BE17" s="73"/>
      <c r="BF17" s="274"/>
      <c r="BG17" s="148"/>
      <c r="BH17" s="251"/>
      <c r="BI17" s="251"/>
      <c r="BJ17" s="251"/>
      <c r="BK17" s="276"/>
      <c r="BL17" s="274"/>
      <c r="BM17" s="274"/>
      <c r="BN17" s="274"/>
      <c r="BO17" s="274"/>
      <c r="BP17" s="274"/>
      <c r="BQ17" s="180"/>
      <c r="BR17" s="148"/>
      <c r="BS17" s="275"/>
      <c r="BT17" s="275"/>
      <c r="BU17" s="277"/>
      <c r="BV17" s="275"/>
      <c r="BW17" s="275"/>
      <c r="BX17" s="275"/>
      <c r="BY17" s="275"/>
      <c r="BZ17" s="275"/>
      <c r="CA17" s="180"/>
      <c r="CB17" s="148"/>
      <c r="CC17" s="149"/>
      <c r="CD17" s="149"/>
      <c r="CE17" s="149"/>
      <c r="CF17" s="149"/>
      <c r="CG17" s="149"/>
      <c r="CH17" s="149"/>
      <c r="CI17" s="149"/>
      <c r="CJ17" s="149"/>
      <c r="CK17" s="278"/>
      <c r="CL17" s="148"/>
      <c r="CM17" s="108"/>
      <c r="CN17" s="279"/>
      <c r="CO17" s="108"/>
      <c r="CP17" s="108"/>
      <c r="CQ17" s="108"/>
      <c r="CR17" s="108"/>
      <c r="CS17" s="108"/>
      <c r="CT17" s="280"/>
      <c r="CU17" s="180"/>
      <c r="CV17" s="148"/>
      <c r="CW17" s="281"/>
      <c r="CX17" s="281"/>
      <c r="CY17" s="281"/>
      <c r="CZ17" s="281"/>
      <c r="DA17" s="281"/>
      <c r="DB17" s="281"/>
      <c r="DC17" s="281"/>
      <c r="DD17" s="281"/>
      <c r="DE17" s="278"/>
      <c r="DF17" s="148"/>
      <c r="DG17" s="275"/>
      <c r="DH17" s="73"/>
      <c r="DI17" s="296"/>
      <c r="DJ17" s="282"/>
      <c r="DK17" s="73"/>
      <c r="DL17" s="297"/>
      <c r="DM17" s="298"/>
      <c r="DN17" s="275"/>
      <c r="DO17" s="73"/>
      <c r="DP17" s="73"/>
      <c r="DQ17" s="275"/>
      <c r="DR17" s="284"/>
      <c r="DS17" s="285"/>
      <c r="DT17" s="148"/>
      <c r="DU17" s="285"/>
      <c r="DV17" s="285"/>
      <c r="DW17" s="285"/>
      <c r="DX17" s="285"/>
      <c r="DY17" s="285"/>
      <c r="DZ17" s="298"/>
      <c r="EA17" s="9"/>
      <c r="EB17" s="9"/>
      <c r="EC17" s="9"/>
      <c r="ED17" s="9"/>
      <c r="EE17" s="9"/>
      <c r="EF17" s="9"/>
      <c r="EG17" s="9"/>
      <c r="EH17" s="9"/>
      <c r="EI17" s="9"/>
      <c r="EJ17" s="9"/>
      <c r="EK17" s="9"/>
      <c r="EL17" s="9"/>
      <c r="EM17" s="9"/>
      <c r="EN17" s="9"/>
      <c r="EO17" s="9"/>
      <c r="EP17" s="9"/>
      <c r="EQ17" s="9"/>
      <c r="ER17" s="148"/>
      <c r="ES17" s="275"/>
      <c r="ET17" s="73"/>
      <c r="EU17" s="298"/>
      <c r="EV17" s="275"/>
      <c r="EW17" s="73"/>
      <c r="EX17" s="299"/>
      <c r="EY17" s="275"/>
      <c r="EZ17" s="73"/>
      <c r="FA17" s="180"/>
      <c r="FB17" s="148"/>
      <c r="FC17" s="290"/>
      <c r="FD17" s="290"/>
      <c r="FE17" s="286"/>
      <c r="FF17" s="285"/>
      <c r="FG17" s="285"/>
      <c r="FH17" s="205"/>
      <c r="FI17" s="275"/>
      <c r="FJ17" s="291"/>
      <c r="FK17" s="184"/>
      <c r="FL17" s="148"/>
      <c r="FM17" s="288"/>
      <c r="FN17" s="275"/>
      <c r="FO17" s="275"/>
      <c r="FP17" s="275"/>
      <c r="FQ17" s="280"/>
      <c r="FR17" s="280"/>
      <c r="FS17" s="275"/>
      <c r="FT17" s="275"/>
      <c r="FU17" s="148"/>
      <c r="FV17" s="292"/>
      <c r="FW17" s="292"/>
      <c r="FX17" s="292"/>
      <c r="FY17" s="292"/>
      <c r="FZ17" s="292"/>
      <c r="GA17" s="292"/>
      <c r="GB17" s="292"/>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5" ht="12" customHeight="1">
      <c r="A18" s="57" t="s">
        <v>211</v>
      </c>
      <c r="B18" s="794">
        <f t="shared" si="0"/>
        <v>205.840035</v>
      </c>
      <c r="C18" s="58">
        <v>186.157</v>
      </c>
      <c r="D18" s="1173">
        <v>19.683035</v>
      </c>
      <c r="E18" s="612">
        <f t="shared" si="1"/>
        <v>0.9043770323882816</v>
      </c>
      <c r="F18" s="613">
        <f t="shared" si="2"/>
        <v>0.09562296761171848</v>
      </c>
      <c r="G18" s="287"/>
      <c r="H18" s="403" t="s">
        <v>211</v>
      </c>
      <c r="I18" s="502">
        <v>118</v>
      </c>
      <c r="J18" s="609">
        <v>9.3</v>
      </c>
      <c r="K18" s="609">
        <v>4.587</v>
      </c>
      <c r="L18" s="722">
        <v>15.87</v>
      </c>
      <c r="M18" s="609">
        <v>6.756</v>
      </c>
      <c r="N18" s="722">
        <v>4.3</v>
      </c>
      <c r="O18" s="252"/>
      <c r="P18" s="67"/>
      <c r="Q18" s="148"/>
      <c r="R18" s="108"/>
      <c r="S18" s="108"/>
      <c r="T18" s="73"/>
      <c r="U18" s="296"/>
      <c r="V18" s="108"/>
      <c r="W18" s="108"/>
      <c r="X18" s="73"/>
      <c r="Y18" s="213"/>
      <c r="Z18" s="148"/>
      <c r="AA18" s="108"/>
      <c r="AB18" s="73"/>
      <c r="AC18" s="108"/>
      <c r="AD18" s="73"/>
      <c r="AE18" s="108"/>
      <c r="AF18" s="73"/>
      <c r="AG18" s="273"/>
      <c r="AH18" s="108"/>
      <c r="AI18" s="73"/>
      <c r="AJ18" s="294"/>
      <c r="AK18" s="148"/>
      <c r="AL18" s="252"/>
      <c r="AM18" s="252"/>
      <c r="AN18" s="252"/>
      <c r="AO18" s="252"/>
      <c r="AP18" s="252"/>
      <c r="AQ18" s="274"/>
      <c r="AR18" s="274"/>
      <c r="AT18" s="148"/>
      <c r="AU18" s="275"/>
      <c r="AV18" s="73"/>
      <c r="AW18" s="273"/>
      <c r="AX18" s="275"/>
      <c r="AY18" s="73"/>
      <c r="BA18" s="275"/>
      <c r="BB18" s="73"/>
      <c r="BD18" s="275"/>
      <c r="BE18" s="73"/>
      <c r="BF18" s="274"/>
      <c r="BG18" s="148"/>
      <c r="BH18" s="251"/>
      <c r="BI18" s="251"/>
      <c r="BJ18" s="251"/>
      <c r="BK18" s="276"/>
      <c r="BL18" s="274"/>
      <c r="BM18" s="274"/>
      <c r="BN18" s="274"/>
      <c r="BO18" s="274"/>
      <c r="BP18" s="274"/>
      <c r="BR18" s="148"/>
      <c r="BS18" s="275"/>
      <c r="BT18" s="275"/>
      <c r="BU18" s="277"/>
      <c r="BV18" s="275"/>
      <c r="BW18" s="275"/>
      <c r="BX18" s="275"/>
      <c r="BY18" s="275"/>
      <c r="BZ18" s="275"/>
      <c r="CA18" s="180"/>
      <c r="CB18" s="148"/>
      <c r="CC18" s="149"/>
      <c r="CD18" s="149"/>
      <c r="CE18" s="149"/>
      <c r="CF18" s="149"/>
      <c r="CG18" s="149"/>
      <c r="CH18" s="149"/>
      <c r="CI18" s="149"/>
      <c r="CJ18" s="149"/>
      <c r="CK18" s="278"/>
      <c r="CL18" s="148"/>
      <c r="CM18" s="108"/>
      <c r="CN18" s="279"/>
      <c r="CO18" s="108"/>
      <c r="CP18" s="108"/>
      <c r="CQ18" s="108"/>
      <c r="CR18" s="108"/>
      <c r="CS18" s="108"/>
      <c r="CT18" s="280"/>
      <c r="CV18" s="148"/>
      <c r="CW18" s="281"/>
      <c r="CX18" s="281"/>
      <c r="CY18" s="281"/>
      <c r="CZ18" s="281"/>
      <c r="DA18" s="281"/>
      <c r="DB18" s="281"/>
      <c r="DC18" s="281"/>
      <c r="DD18" s="281"/>
      <c r="DE18" s="278"/>
      <c r="DF18" s="148"/>
      <c r="DG18" s="275"/>
      <c r="DH18" s="73"/>
      <c r="DI18" s="296"/>
      <c r="DJ18" s="282"/>
      <c r="DK18" s="73"/>
      <c r="DL18" s="297"/>
      <c r="DM18" s="298"/>
      <c r="DN18" s="275"/>
      <c r="DO18" s="73"/>
      <c r="DP18" s="73"/>
      <c r="DQ18" s="275"/>
      <c r="DR18" s="284"/>
      <c r="DS18" s="285"/>
      <c r="DT18" s="148"/>
      <c r="DU18" s="285"/>
      <c r="DV18" s="285"/>
      <c r="DW18" s="285"/>
      <c r="DX18" s="285"/>
      <c r="DY18" s="285"/>
      <c r="DZ18" s="298"/>
      <c r="EA18" s="18"/>
      <c r="EB18" s="18"/>
      <c r="EC18" s="18"/>
      <c r="ED18" s="18"/>
      <c r="EE18" s="18"/>
      <c r="EF18" s="18"/>
      <c r="EG18" s="18"/>
      <c r="EH18" s="18"/>
      <c r="EI18" s="18"/>
      <c r="EJ18" s="18"/>
      <c r="EK18" s="18"/>
      <c r="EL18" s="18"/>
      <c r="EM18" s="18"/>
      <c r="EN18" s="18"/>
      <c r="EO18" s="18"/>
      <c r="EP18" s="18"/>
      <c r="EQ18" s="18"/>
      <c r="ER18" s="148"/>
      <c r="ES18" s="275"/>
      <c r="ET18" s="73"/>
      <c r="EU18" s="298"/>
      <c r="EV18" s="275"/>
      <c r="EW18" s="73"/>
      <c r="EX18" s="299"/>
      <c r="EY18" s="275"/>
      <c r="EZ18" s="73"/>
      <c r="FA18" s="180"/>
      <c r="FB18" s="148"/>
      <c r="FC18" s="290"/>
      <c r="FD18" s="290"/>
      <c r="FE18" s="286"/>
      <c r="FF18" s="285"/>
      <c r="FG18" s="285"/>
      <c r="FH18" s="205"/>
      <c r="FI18" s="275"/>
      <c r="FJ18" s="291"/>
      <c r="FK18" s="184"/>
      <c r="FL18" s="148"/>
      <c r="FM18" s="288"/>
      <c r="FN18" s="275"/>
      <c r="FO18" s="275"/>
      <c r="FP18" s="275"/>
      <c r="FQ18" s="280"/>
      <c r="FR18" s="280"/>
      <c r="FS18" s="275"/>
      <c r="FT18" s="275"/>
      <c r="FU18" s="148"/>
      <c r="FV18" s="292"/>
      <c r="FW18" s="292"/>
      <c r="FX18" s="292"/>
      <c r="FY18" s="292"/>
      <c r="FZ18" s="292"/>
      <c r="GA18" s="292"/>
      <c r="GB18" s="292"/>
      <c r="GC18" s="302"/>
      <c r="IJ18" s="6"/>
      <c r="IK18" s="6"/>
    </row>
    <row r="19" spans="1:243" s="13" customFormat="1" ht="12" customHeight="1">
      <c r="A19" s="68" t="s">
        <v>212</v>
      </c>
      <c r="B19" s="793">
        <f t="shared" si="0"/>
        <v>455.808</v>
      </c>
      <c r="C19" s="69">
        <v>387.2885</v>
      </c>
      <c r="D19" s="1172">
        <v>68.5195</v>
      </c>
      <c r="E19" s="610">
        <f t="shared" si="1"/>
        <v>0.8496746437096321</v>
      </c>
      <c r="F19" s="611">
        <f t="shared" si="2"/>
        <v>0.15032535629036786</v>
      </c>
      <c r="G19" s="287"/>
      <c r="H19" s="599" t="s">
        <v>212</v>
      </c>
      <c r="I19" s="504">
        <v>217.78560000000002</v>
      </c>
      <c r="J19" s="275">
        <v>61.86</v>
      </c>
      <c r="K19" s="275">
        <v>26.326</v>
      </c>
      <c r="L19" s="719">
        <v>22.5</v>
      </c>
      <c r="M19" s="275">
        <v>22.748</v>
      </c>
      <c r="N19" s="719">
        <v>18.756</v>
      </c>
      <c r="O19" s="252"/>
      <c r="P19" s="67"/>
      <c r="Q19" s="148"/>
      <c r="R19" s="108"/>
      <c r="S19" s="108"/>
      <c r="T19" s="73"/>
      <c r="U19" s="296"/>
      <c r="V19" s="108"/>
      <c r="W19" s="108"/>
      <c r="X19" s="73"/>
      <c r="Y19" s="213"/>
      <c r="Z19" s="148"/>
      <c r="AA19" s="108"/>
      <c r="AB19" s="73"/>
      <c r="AC19" s="108"/>
      <c r="AD19" s="73"/>
      <c r="AE19" s="108"/>
      <c r="AF19" s="73"/>
      <c r="AG19" s="273"/>
      <c r="AH19" s="108"/>
      <c r="AI19" s="73"/>
      <c r="AJ19" s="294"/>
      <c r="AK19" s="148"/>
      <c r="AL19" s="252"/>
      <c r="AM19" s="252"/>
      <c r="AN19" s="252"/>
      <c r="AO19" s="252"/>
      <c r="AP19" s="252"/>
      <c r="AQ19" s="274"/>
      <c r="AR19" s="274"/>
      <c r="AS19" s="180"/>
      <c r="AT19" s="148"/>
      <c r="AU19" s="275"/>
      <c r="AV19" s="73"/>
      <c r="AW19" s="273"/>
      <c r="AX19" s="275"/>
      <c r="AY19" s="73"/>
      <c r="AZ19" s="180"/>
      <c r="BA19" s="275"/>
      <c r="BB19" s="73"/>
      <c r="BC19" s="180"/>
      <c r="BD19" s="275"/>
      <c r="BE19" s="73"/>
      <c r="BF19" s="274"/>
      <c r="BG19" s="148"/>
      <c r="BH19" s="251"/>
      <c r="BI19" s="251"/>
      <c r="BJ19" s="251"/>
      <c r="BK19" s="276"/>
      <c r="BL19" s="274"/>
      <c r="BM19" s="274"/>
      <c r="BN19" s="274"/>
      <c r="BO19" s="274"/>
      <c r="BP19" s="274"/>
      <c r="BQ19" s="180"/>
      <c r="BR19" s="148"/>
      <c r="BS19" s="275"/>
      <c r="BT19" s="275"/>
      <c r="BU19" s="277"/>
      <c r="BV19" s="275"/>
      <c r="BW19" s="275"/>
      <c r="BX19" s="275"/>
      <c r="BY19" s="275"/>
      <c r="BZ19" s="275"/>
      <c r="CA19" s="180"/>
      <c r="CB19" s="148"/>
      <c r="CC19" s="149"/>
      <c r="CD19" s="149"/>
      <c r="CE19" s="149"/>
      <c r="CF19" s="149"/>
      <c r="CG19" s="149"/>
      <c r="CH19" s="149"/>
      <c r="CI19" s="149"/>
      <c r="CJ19" s="149"/>
      <c r="CK19" s="278"/>
      <c r="CL19" s="148"/>
      <c r="CM19" s="108"/>
      <c r="CN19" s="279"/>
      <c r="CO19" s="108"/>
      <c r="CP19" s="108"/>
      <c r="CQ19" s="108"/>
      <c r="CR19" s="108"/>
      <c r="CS19" s="108"/>
      <c r="CT19" s="280"/>
      <c r="CU19" s="180"/>
      <c r="CV19" s="148"/>
      <c r="CW19" s="281"/>
      <c r="CX19" s="281"/>
      <c r="CY19" s="281"/>
      <c r="CZ19" s="281"/>
      <c r="DA19" s="281"/>
      <c r="DB19" s="281"/>
      <c r="DC19" s="281"/>
      <c r="DD19" s="281"/>
      <c r="DE19" s="278"/>
      <c r="DF19" s="148"/>
      <c r="DG19" s="275"/>
      <c r="DH19" s="73"/>
      <c r="DI19" s="296"/>
      <c r="DJ19" s="282"/>
      <c r="DK19" s="73"/>
      <c r="DL19" s="297"/>
      <c r="DM19" s="298"/>
      <c r="DN19" s="275"/>
      <c r="DO19" s="73"/>
      <c r="DP19" s="73"/>
      <c r="DQ19" s="275"/>
      <c r="DR19" s="284"/>
      <c r="DS19" s="285"/>
      <c r="DT19" s="148"/>
      <c r="DU19" s="285"/>
      <c r="DV19" s="285"/>
      <c r="DW19" s="285"/>
      <c r="DX19" s="285"/>
      <c r="DY19" s="285"/>
      <c r="DZ19" s="298"/>
      <c r="EA19" s="9"/>
      <c r="EB19" s="9"/>
      <c r="EC19" s="9"/>
      <c r="ED19" s="9"/>
      <c r="EE19" s="9"/>
      <c r="EF19" s="9"/>
      <c r="EG19" s="9"/>
      <c r="EH19" s="9"/>
      <c r="EI19" s="9"/>
      <c r="EJ19" s="9"/>
      <c r="EK19" s="9"/>
      <c r="EL19" s="9"/>
      <c r="EM19" s="9"/>
      <c r="EN19" s="9"/>
      <c r="EO19" s="9"/>
      <c r="EP19" s="9"/>
      <c r="EQ19" s="9"/>
      <c r="ER19" s="148"/>
      <c r="ES19" s="275"/>
      <c r="ET19" s="73"/>
      <c r="EU19" s="298"/>
      <c r="EV19" s="275"/>
      <c r="EW19" s="73"/>
      <c r="EX19" s="299"/>
      <c r="EY19" s="275"/>
      <c r="EZ19" s="73"/>
      <c r="FA19" s="180"/>
      <c r="FB19" s="148"/>
      <c r="FC19" s="290"/>
      <c r="FD19" s="290"/>
      <c r="FE19" s="286"/>
      <c r="FF19" s="285"/>
      <c r="FG19" s="285"/>
      <c r="FH19" s="205"/>
      <c r="FI19" s="275"/>
      <c r="FJ19" s="291"/>
      <c r="FK19" s="184"/>
      <c r="FL19" s="148"/>
      <c r="FM19" s="288"/>
      <c r="FN19" s="275"/>
      <c r="FO19" s="275"/>
      <c r="FP19" s="275"/>
      <c r="FQ19" s="280"/>
      <c r="FR19" s="280"/>
      <c r="FS19" s="275"/>
      <c r="FT19" s="275"/>
      <c r="FU19" s="148"/>
      <c r="FV19" s="292"/>
      <c r="FW19" s="292"/>
      <c r="FX19" s="292"/>
      <c r="FY19" s="292"/>
      <c r="FZ19" s="292"/>
      <c r="GA19" s="292"/>
      <c r="GB19" s="292"/>
      <c r="GC19" s="302"/>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5" ht="12" customHeight="1">
      <c r="A20" s="57" t="s">
        <v>213</v>
      </c>
      <c r="B20" s="794">
        <f t="shared" si="0"/>
        <v>559.846664</v>
      </c>
      <c r="C20" s="58">
        <v>453.088664</v>
      </c>
      <c r="D20" s="1173">
        <v>106.758</v>
      </c>
      <c r="E20" s="612">
        <f t="shared" si="1"/>
        <v>0.8093085002289127</v>
      </c>
      <c r="F20" s="613">
        <f t="shared" si="2"/>
        <v>0.1906914997710873</v>
      </c>
      <c r="G20" s="287"/>
      <c r="H20" s="403" t="s">
        <v>213</v>
      </c>
      <c r="I20" s="502">
        <v>255</v>
      </c>
      <c r="J20" s="609">
        <v>38</v>
      </c>
      <c r="K20" s="609">
        <v>13.7</v>
      </c>
      <c r="L20" s="722">
        <v>48.5</v>
      </c>
      <c r="M20" s="609">
        <v>20.7</v>
      </c>
      <c r="N20" s="722">
        <v>26</v>
      </c>
      <c r="O20" s="252"/>
      <c r="P20" s="67"/>
      <c r="Q20" s="148"/>
      <c r="R20" s="108"/>
      <c r="S20" s="108"/>
      <c r="T20" s="73"/>
      <c r="U20" s="296"/>
      <c r="V20" s="108"/>
      <c r="W20" s="108"/>
      <c r="X20" s="73"/>
      <c r="Y20" s="213"/>
      <c r="Z20" s="148"/>
      <c r="AA20" s="108"/>
      <c r="AB20" s="73"/>
      <c r="AC20" s="108"/>
      <c r="AD20" s="73"/>
      <c r="AE20" s="108"/>
      <c r="AF20" s="73"/>
      <c r="AG20" s="273"/>
      <c r="AH20" s="108"/>
      <c r="AI20" s="73"/>
      <c r="AJ20" s="294"/>
      <c r="AK20" s="148"/>
      <c r="AL20" s="252"/>
      <c r="AM20" s="252"/>
      <c r="AN20" s="252"/>
      <c r="AO20" s="252"/>
      <c r="AP20" s="252"/>
      <c r="AQ20" s="274"/>
      <c r="AR20" s="274"/>
      <c r="AT20" s="148"/>
      <c r="AU20" s="275"/>
      <c r="AV20" s="73"/>
      <c r="AW20" s="273"/>
      <c r="AX20" s="275"/>
      <c r="AY20" s="73"/>
      <c r="BA20" s="275"/>
      <c r="BB20" s="73"/>
      <c r="BD20" s="275"/>
      <c r="BE20" s="73"/>
      <c r="BF20" s="274"/>
      <c r="BG20" s="148"/>
      <c r="BH20" s="251"/>
      <c r="BI20" s="251"/>
      <c r="BJ20" s="251"/>
      <c r="BK20" s="276"/>
      <c r="BL20" s="274"/>
      <c r="BM20" s="274"/>
      <c r="BN20" s="274"/>
      <c r="BO20" s="274"/>
      <c r="BP20" s="274"/>
      <c r="BR20" s="148"/>
      <c r="BS20" s="275"/>
      <c r="BT20" s="275"/>
      <c r="BU20" s="277"/>
      <c r="BV20" s="275"/>
      <c r="BW20" s="275"/>
      <c r="BX20" s="275"/>
      <c r="BY20" s="275"/>
      <c r="BZ20" s="275"/>
      <c r="CA20" s="180"/>
      <c r="CB20" s="148"/>
      <c r="CC20" s="149"/>
      <c r="CD20" s="149"/>
      <c r="CE20" s="149"/>
      <c r="CF20" s="149"/>
      <c r="CG20" s="149"/>
      <c r="CH20" s="149"/>
      <c r="CI20" s="149"/>
      <c r="CJ20" s="149"/>
      <c r="CK20" s="278"/>
      <c r="CL20" s="148"/>
      <c r="CM20" s="108"/>
      <c r="CN20" s="279"/>
      <c r="CO20" s="108"/>
      <c r="CP20" s="108"/>
      <c r="CQ20" s="108"/>
      <c r="CR20" s="108"/>
      <c r="CS20" s="108"/>
      <c r="CT20" s="280"/>
      <c r="CV20" s="148"/>
      <c r="CW20" s="281"/>
      <c r="CX20" s="281"/>
      <c r="CY20" s="281"/>
      <c r="CZ20" s="281"/>
      <c r="DA20" s="281"/>
      <c r="DB20" s="281"/>
      <c r="DC20" s="281"/>
      <c r="DD20" s="281"/>
      <c r="DE20" s="278"/>
      <c r="DF20" s="148"/>
      <c r="DG20" s="275"/>
      <c r="DH20" s="73"/>
      <c r="DI20" s="296"/>
      <c r="DJ20" s="282"/>
      <c r="DK20" s="73"/>
      <c r="DL20" s="297"/>
      <c r="DM20" s="298"/>
      <c r="DN20" s="275"/>
      <c r="DO20" s="73"/>
      <c r="DP20" s="73"/>
      <c r="DQ20" s="275"/>
      <c r="DR20" s="300"/>
      <c r="DS20" s="285"/>
      <c r="DT20" s="148"/>
      <c r="DU20" s="285"/>
      <c r="DV20" s="285"/>
      <c r="DW20" s="285"/>
      <c r="DX20" s="285"/>
      <c r="DY20" s="285"/>
      <c r="DZ20" s="298"/>
      <c r="EA20" s="18"/>
      <c r="EB20" s="18"/>
      <c r="EC20" s="18"/>
      <c r="ED20" s="18"/>
      <c r="EE20" s="18"/>
      <c r="EF20" s="18"/>
      <c r="EG20" s="18"/>
      <c r="EH20" s="18"/>
      <c r="EI20" s="18"/>
      <c r="EJ20" s="18"/>
      <c r="EK20" s="18"/>
      <c r="EL20" s="18"/>
      <c r="EM20" s="18"/>
      <c r="EN20" s="18"/>
      <c r="EO20" s="18"/>
      <c r="EP20" s="18"/>
      <c r="EQ20" s="18"/>
      <c r="ER20" s="148"/>
      <c r="ES20" s="275"/>
      <c r="ET20" s="73"/>
      <c r="EU20" s="298"/>
      <c r="EV20" s="275"/>
      <c r="EW20" s="73"/>
      <c r="EX20" s="299"/>
      <c r="EY20" s="275"/>
      <c r="EZ20" s="73"/>
      <c r="FA20" s="180"/>
      <c r="FB20" s="148"/>
      <c r="FC20" s="290"/>
      <c r="FD20" s="290"/>
      <c r="FE20" s="286"/>
      <c r="FF20" s="285"/>
      <c r="FG20" s="285"/>
      <c r="FH20" s="205"/>
      <c r="FI20" s="275"/>
      <c r="FJ20" s="291"/>
      <c r="FK20" s="184"/>
      <c r="FL20" s="148"/>
      <c r="FM20" s="288"/>
      <c r="FN20" s="275"/>
      <c r="FO20" s="275"/>
      <c r="FP20" s="275"/>
      <c r="FQ20" s="280"/>
      <c r="FR20" s="280"/>
      <c r="FS20" s="275"/>
      <c r="FT20" s="275"/>
      <c r="FU20" s="148"/>
      <c r="FV20" s="292"/>
      <c r="FW20" s="292"/>
      <c r="FX20" s="292"/>
      <c r="FY20" s="292"/>
      <c r="FZ20" s="292"/>
      <c r="GA20" s="292"/>
      <c r="GB20" s="292"/>
      <c r="GC20" s="9"/>
      <c r="IJ20" s="6"/>
      <c r="IK20" s="6"/>
    </row>
    <row r="21" spans="1:243" s="13" customFormat="1" ht="12" customHeight="1">
      <c r="A21" s="68" t="s">
        <v>214</v>
      </c>
      <c r="B21" s="793">
        <f t="shared" si="0"/>
        <v>866.3738950000001</v>
      </c>
      <c r="C21" s="69">
        <v>739.594457</v>
      </c>
      <c r="D21" s="1172">
        <v>126.779438</v>
      </c>
      <c r="E21" s="610">
        <f t="shared" si="1"/>
        <v>0.8536665996844237</v>
      </c>
      <c r="F21" s="611">
        <f t="shared" si="2"/>
        <v>0.1463334003155762</v>
      </c>
      <c r="G21" s="287"/>
      <c r="H21" s="599" t="s">
        <v>214</v>
      </c>
      <c r="I21" s="504">
        <v>364.76984000000004</v>
      </c>
      <c r="J21" s="275">
        <v>118.51774</v>
      </c>
      <c r="K21" s="275">
        <v>46.932321</v>
      </c>
      <c r="L21" s="719">
        <v>39.848</v>
      </c>
      <c r="M21" s="275">
        <v>41.885</v>
      </c>
      <c r="N21" s="719">
        <v>30</v>
      </c>
      <c r="O21" s="252"/>
      <c r="P21" s="67"/>
      <c r="Q21" s="148"/>
      <c r="R21" s="108"/>
      <c r="S21" s="108"/>
      <c r="T21" s="73"/>
      <c r="U21" s="296"/>
      <c r="V21" s="108"/>
      <c r="W21" s="108"/>
      <c r="X21" s="73"/>
      <c r="Y21" s="213"/>
      <c r="Z21" s="148"/>
      <c r="AA21" s="108"/>
      <c r="AB21" s="73"/>
      <c r="AC21" s="108"/>
      <c r="AD21" s="73"/>
      <c r="AE21" s="108"/>
      <c r="AF21" s="73"/>
      <c r="AG21" s="273"/>
      <c r="AH21" s="108"/>
      <c r="AI21" s="73"/>
      <c r="AJ21" s="294"/>
      <c r="AK21" s="148"/>
      <c r="AL21" s="252"/>
      <c r="AM21" s="252"/>
      <c r="AN21" s="252"/>
      <c r="AO21" s="252"/>
      <c r="AP21" s="252"/>
      <c r="AQ21" s="274"/>
      <c r="AR21" s="274"/>
      <c r="AS21" s="180"/>
      <c r="AT21" s="148"/>
      <c r="AU21" s="275"/>
      <c r="AV21" s="73"/>
      <c r="AW21" s="273"/>
      <c r="AX21" s="275"/>
      <c r="AY21" s="73"/>
      <c r="AZ21" s="180"/>
      <c r="BA21" s="275"/>
      <c r="BB21" s="73"/>
      <c r="BC21" s="180"/>
      <c r="BD21" s="275"/>
      <c r="BE21" s="73"/>
      <c r="BF21" s="274"/>
      <c r="BG21" s="148"/>
      <c r="BH21" s="251"/>
      <c r="BI21" s="251"/>
      <c r="BJ21" s="251"/>
      <c r="BK21" s="276"/>
      <c r="BL21" s="274"/>
      <c r="BM21" s="274"/>
      <c r="BN21" s="274"/>
      <c r="BO21" s="274"/>
      <c r="BP21" s="274"/>
      <c r="BQ21" s="180"/>
      <c r="BR21" s="148"/>
      <c r="BS21" s="275"/>
      <c r="BT21" s="275"/>
      <c r="BU21" s="277"/>
      <c r="BV21" s="275"/>
      <c r="BW21" s="275"/>
      <c r="BX21" s="275"/>
      <c r="BY21" s="275"/>
      <c r="BZ21" s="275"/>
      <c r="CA21" s="180"/>
      <c r="CB21" s="148"/>
      <c r="CC21" s="149"/>
      <c r="CD21" s="149"/>
      <c r="CE21" s="149"/>
      <c r="CF21" s="149"/>
      <c r="CG21" s="149"/>
      <c r="CH21" s="149"/>
      <c r="CI21" s="149"/>
      <c r="CJ21" s="149"/>
      <c r="CK21" s="278"/>
      <c r="CL21" s="148"/>
      <c r="CM21" s="108"/>
      <c r="CN21" s="279"/>
      <c r="CO21" s="108"/>
      <c r="CP21" s="108"/>
      <c r="CQ21" s="108"/>
      <c r="CR21" s="108"/>
      <c r="CS21" s="108"/>
      <c r="CT21" s="280"/>
      <c r="CU21" s="180"/>
      <c r="CV21" s="148"/>
      <c r="CW21" s="281"/>
      <c r="CX21" s="281"/>
      <c r="CY21" s="281"/>
      <c r="CZ21" s="281"/>
      <c r="DA21" s="281"/>
      <c r="DB21" s="281"/>
      <c r="DC21" s="281"/>
      <c r="DD21" s="281"/>
      <c r="DE21" s="278"/>
      <c r="DF21" s="148"/>
      <c r="DG21" s="275"/>
      <c r="DH21" s="73"/>
      <c r="DI21" s="296"/>
      <c r="DJ21" s="282"/>
      <c r="DK21" s="73"/>
      <c r="DL21" s="297"/>
      <c r="DM21" s="298"/>
      <c r="DN21" s="275"/>
      <c r="DO21" s="73"/>
      <c r="DP21" s="73"/>
      <c r="DQ21" s="275"/>
      <c r="DR21" s="284"/>
      <c r="DS21" s="285"/>
      <c r="DT21" s="148"/>
      <c r="DU21" s="285"/>
      <c r="DV21" s="285"/>
      <c r="DW21" s="285"/>
      <c r="DX21" s="285"/>
      <c r="DY21" s="285"/>
      <c r="DZ21" s="298"/>
      <c r="EA21" s="9"/>
      <c r="EB21" s="9"/>
      <c r="EC21" s="9"/>
      <c r="ED21" s="9"/>
      <c r="EE21" s="9"/>
      <c r="EF21" s="9"/>
      <c r="EG21" s="9"/>
      <c r="EH21" s="9"/>
      <c r="EI21" s="9"/>
      <c r="EJ21" s="9"/>
      <c r="EK21" s="9"/>
      <c r="EL21" s="9"/>
      <c r="EM21" s="9"/>
      <c r="EN21" s="9"/>
      <c r="EO21" s="9"/>
      <c r="EP21" s="9"/>
      <c r="EQ21" s="9"/>
      <c r="ER21" s="148"/>
      <c r="ES21" s="275"/>
      <c r="ET21" s="73"/>
      <c r="EU21" s="298"/>
      <c r="EV21" s="275"/>
      <c r="EW21" s="73"/>
      <c r="EX21" s="299"/>
      <c r="EY21" s="275"/>
      <c r="EZ21" s="73"/>
      <c r="FA21" s="180"/>
      <c r="FB21" s="148"/>
      <c r="FC21" s="290"/>
      <c r="FD21" s="290"/>
      <c r="FE21" s="286"/>
      <c r="FF21" s="285"/>
      <c r="FG21" s="285"/>
      <c r="FH21" s="205"/>
      <c r="FI21" s="275"/>
      <c r="FJ21" s="291"/>
      <c r="FK21" s="184"/>
      <c r="FL21" s="148"/>
      <c r="FM21" s="288"/>
      <c r="FN21" s="275"/>
      <c r="FO21" s="275"/>
      <c r="FP21" s="275"/>
      <c r="FQ21" s="280"/>
      <c r="FR21" s="280"/>
      <c r="FS21" s="275"/>
      <c r="FT21" s="275"/>
      <c r="FU21" s="148"/>
      <c r="FV21" s="292"/>
      <c r="FW21" s="292"/>
      <c r="FX21" s="292"/>
      <c r="FY21" s="292"/>
      <c r="FZ21" s="292"/>
      <c r="GA21" s="292"/>
      <c r="GB21" s="292"/>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5" ht="12" customHeight="1">
      <c r="A22" s="57" t="s">
        <v>215</v>
      </c>
      <c r="B22" s="794">
        <f t="shared" si="0"/>
        <v>273.60314700000004</v>
      </c>
      <c r="C22" s="58">
        <v>247.82446900000002</v>
      </c>
      <c r="D22" s="1173">
        <v>25.778678</v>
      </c>
      <c r="E22" s="612">
        <f t="shared" si="1"/>
        <v>0.9057807694002876</v>
      </c>
      <c r="F22" s="613">
        <f t="shared" si="2"/>
        <v>0.09421923059971235</v>
      </c>
      <c r="G22" s="287"/>
      <c r="H22" s="403" t="s">
        <v>215</v>
      </c>
      <c r="I22" s="502">
        <v>118.588112</v>
      </c>
      <c r="J22" s="609">
        <v>48.994175000000006</v>
      </c>
      <c r="K22" s="609">
        <v>5.1970410000000005</v>
      </c>
      <c r="L22" s="722">
        <v>12.5</v>
      </c>
      <c r="M22" s="609">
        <v>12.779832</v>
      </c>
      <c r="N22" s="722">
        <v>7</v>
      </c>
      <c r="O22" s="252"/>
      <c r="P22" s="67"/>
      <c r="Q22" s="148"/>
      <c r="R22" s="108"/>
      <c r="S22" s="108"/>
      <c r="T22" s="73"/>
      <c r="U22" s="296"/>
      <c r="V22" s="108"/>
      <c r="W22" s="108"/>
      <c r="X22" s="73"/>
      <c r="Y22" s="213"/>
      <c r="Z22" s="148"/>
      <c r="AA22" s="108"/>
      <c r="AB22" s="73"/>
      <c r="AC22" s="108"/>
      <c r="AD22" s="73"/>
      <c r="AE22" s="108"/>
      <c r="AF22" s="73"/>
      <c r="AG22" s="273"/>
      <c r="AH22" s="108"/>
      <c r="AI22" s="73"/>
      <c r="AJ22" s="294"/>
      <c r="AK22" s="148"/>
      <c r="AL22" s="252"/>
      <c r="AM22" s="252"/>
      <c r="AN22" s="252"/>
      <c r="AO22" s="252"/>
      <c r="AP22" s="252"/>
      <c r="AQ22" s="274"/>
      <c r="AR22" s="274"/>
      <c r="AT22" s="148"/>
      <c r="AU22" s="275"/>
      <c r="AV22" s="73"/>
      <c r="AW22" s="273"/>
      <c r="AX22" s="275"/>
      <c r="AY22" s="73"/>
      <c r="BA22" s="275"/>
      <c r="BB22" s="73"/>
      <c r="BD22" s="275"/>
      <c r="BE22" s="73"/>
      <c r="BF22" s="274"/>
      <c r="BG22" s="148"/>
      <c r="BH22" s="251"/>
      <c r="BI22" s="251"/>
      <c r="BJ22" s="251"/>
      <c r="BK22" s="276"/>
      <c r="BL22" s="274"/>
      <c r="BM22" s="274"/>
      <c r="BN22" s="274"/>
      <c r="BO22" s="274"/>
      <c r="BP22" s="274"/>
      <c r="BR22" s="148"/>
      <c r="BS22" s="275"/>
      <c r="BT22" s="275"/>
      <c r="BU22" s="277"/>
      <c r="BV22" s="275"/>
      <c r="BW22" s="275"/>
      <c r="BX22" s="275"/>
      <c r="BY22" s="275"/>
      <c r="BZ22" s="275"/>
      <c r="CA22" s="180"/>
      <c r="CB22" s="148"/>
      <c r="CC22" s="149"/>
      <c r="CD22" s="149"/>
      <c r="CE22" s="149"/>
      <c r="CF22" s="149"/>
      <c r="CG22" s="149"/>
      <c r="CH22" s="149"/>
      <c r="CI22" s="149"/>
      <c r="CJ22" s="149"/>
      <c r="CK22" s="278"/>
      <c r="CL22" s="148"/>
      <c r="CM22" s="108"/>
      <c r="CN22" s="279"/>
      <c r="CO22" s="108"/>
      <c r="CP22" s="108"/>
      <c r="CQ22" s="108"/>
      <c r="CR22" s="108"/>
      <c r="CS22" s="108"/>
      <c r="CT22" s="280"/>
      <c r="CV22" s="148"/>
      <c r="CW22" s="281"/>
      <c r="CX22" s="281"/>
      <c r="CY22" s="281"/>
      <c r="CZ22" s="281"/>
      <c r="DA22" s="281"/>
      <c r="DB22" s="281"/>
      <c r="DC22" s="281"/>
      <c r="DD22" s="281"/>
      <c r="DE22" s="278"/>
      <c r="DF22" s="148"/>
      <c r="DG22" s="275"/>
      <c r="DH22" s="73"/>
      <c r="DI22" s="296"/>
      <c r="DJ22" s="282"/>
      <c r="DK22" s="73"/>
      <c r="DL22" s="297"/>
      <c r="DM22" s="298"/>
      <c r="DN22" s="275"/>
      <c r="DO22" s="73"/>
      <c r="DP22" s="73"/>
      <c r="DQ22" s="275"/>
      <c r="DR22" s="300"/>
      <c r="DS22" s="285"/>
      <c r="DT22" s="148"/>
      <c r="DU22" s="285"/>
      <c r="DV22" s="285"/>
      <c r="DW22" s="285"/>
      <c r="DX22" s="285"/>
      <c r="DY22" s="285"/>
      <c r="DZ22" s="298"/>
      <c r="EA22" s="18"/>
      <c r="EB22" s="18"/>
      <c r="EC22" s="18"/>
      <c r="ED22" s="18"/>
      <c r="EE22" s="18"/>
      <c r="EF22" s="18"/>
      <c r="EG22" s="18"/>
      <c r="EH22" s="18"/>
      <c r="EI22" s="18"/>
      <c r="EJ22" s="18"/>
      <c r="EK22" s="18"/>
      <c r="EL22" s="18"/>
      <c r="EM22" s="18"/>
      <c r="EN22" s="18"/>
      <c r="EO22" s="18"/>
      <c r="EP22" s="18"/>
      <c r="EQ22" s="18"/>
      <c r="ER22" s="148"/>
      <c r="ES22" s="275"/>
      <c r="ET22" s="73"/>
      <c r="EU22" s="298"/>
      <c r="EV22" s="275"/>
      <c r="EW22" s="73"/>
      <c r="EX22" s="299"/>
      <c r="EY22" s="275"/>
      <c r="EZ22" s="73"/>
      <c r="FA22" s="180"/>
      <c r="FB22" s="148"/>
      <c r="FC22" s="290"/>
      <c r="FD22" s="290"/>
      <c r="FE22" s="286"/>
      <c r="FF22" s="285"/>
      <c r="FG22" s="285"/>
      <c r="FH22" s="205"/>
      <c r="FI22" s="275"/>
      <c r="FJ22" s="291"/>
      <c r="FK22" s="184"/>
      <c r="FL22" s="148"/>
      <c r="FM22" s="288"/>
      <c r="FN22" s="275"/>
      <c r="FO22" s="275"/>
      <c r="FP22" s="275"/>
      <c r="FQ22" s="280"/>
      <c r="FR22" s="280"/>
      <c r="FS22" s="275"/>
      <c r="FT22" s="275"/>
      <c r="FU22" s="148"/>
      <c r="FV22" s="292"/>
      <c r="FW22" s="292"/>
      <c r="FX22" s="292"/>
      <c r="FY22" s="292"/>
      <c r="FZ22" s="292"/>
      <c r="GA22" s="292"/>
      <c r="GB22" s="292"/>
      <c r="GC22" s="9"/>
      <c r="IJ22" s="6"/>
      <c r="IK22" s="6"/>
    </row>
    <row r="23" spans="1:243" s="13" customFormat="1" ht="12" customHeight="1">
      <c r="A23" s="68" t="s">
        <v>216</v>
      </c>
      <c r="B23" s="793">
        <f t="shared" si="0"/>
        <v>300.68990099999996</v>
      </c>
      <c r="C23" s="69">
        <v>263.75739</v>
      </c>
      <c r="D23" s="1172">
        <v>36.932511</v>
      </c>
      <c r="E23" s="610">
        <f t="shared" si="1"/>
        <v>0.8771740890626054</v>
      </c>
      <c r="F23" s="611">
        <f t="shared" si="2"/>
        <v>0.12282591093739462</v>
      </c>
      <c r="G23" s="287"/>
      <c r="H23" s="599" t="s">
        <v>216</v>
      </c>
      <c r="I23" s="504">
        <v>150.86451</v>
      </c>
      <c r="J23" s="275">
        <v>72.628015</v>
      </c>
      <c r="K23" s="275">
        <v>7.71356</v>
      </c>
      <c r="L23" s="719">
        <v>14</v>
      </c>
      <c r="M23" s="275">
        <v>19.726446</v>
      </c>
      <c r="N23" s="719">
        <v>17</v>
      </c>
      <c r="O23" s="252"/>
      <c r="P23" s="67"/>
      <c r="Q23" s="148"/>
      <c r="R23" s="108"/>
      <c r="S23" s="108"/>
      <c r="T23" s="73"/>
      <c r="U23" s="296"/>
      <c r="V23" s="108"/>
      <c r="W23" s="108"/>
      <c r="X23" s="73"/>
      <c r="Y23" s="213"/>
      <c r="Z23" s="148"/>
      <c r="AA23" s="108"/>
      <c r="AB23" s="73"/>
      <c r="AC23" s="108"/>
      <c r="AD23" s="73"/>
      <c r="AE23" s="108"/>
      <c r="AF23" s="73"/>
      <c r="AG23" s="273"/>
      <c r="AH23" s="108"/>
      <c r="AI23" s="73"/>
      <c r="AJ23" s="294"/>
      <c r="AK23" s="148"/>
      <c r="AL23" s="252"/>
      <c r="AM23" s="252"/>
      <c r="AN23" s="252"/>
      <c r="AO23" s="252"/>
      <c r="AP23" s="252"/>
      <c r="AQ23" s="274"/>
      <c r="AR23" s="274"/>
      <c r="AS23" s="180"/>
      <c r="AT23" s="148"/>
      <c r="AU23" s="275"/>
      <c r="AV23" s="73"/>
      <c r="AW23" s="273"/>
      <c r="AX23" s="275"/>
      <c r="AY23" s="73"/>
      <c r="AZ23" s="180"/>
      <c r="BA23" s="275"/>
      <c r="BB23" s="73"/>
      <c r="BC23" s="180"/>
      <c r="BD23" s="275"/>
      <c r="BE23" s="73"/>
      <c r="BF23" s="274"/>
      <c r="BG23" s="148"/>
      <c r="BH23" s="251"/>
      <c r="BI23" s="251"/>
      <c r="BJ23" s="251"/>
      <c r="BK23" s="276"/>
      <c r="BL23" s="274"/>
      <c r="BM23" s="274"/>
      <c r="BN23" s="274"/>
      <c r="BO23" s="274"/>
      <c r="BP23" s="274"/>
      <c r="BQ23" s="180"/>
      <c r="BR23" s="148"/>
      <c r="BS23" s="275"/>
      <c r="BT23" s="275"/>
      <c r="BU23" s="277"/>
      <c r="BV23" s="275"/>
      <c r="BW23" s="275"/>
      <c r="BX23" s="275"/>
      <c r="BY23" s="275"/>
      <c r="BZ23" s="275"/>
      <c r="CA23" s="180"/>
      <c r="CB23" s="148"/>
      <c r="CC23" s="149"/>
      <c r="CD23" s="149"/>
      <c r="CE23" s="149"/>
      <c r="CF23" s="149"/>
      <c r="CG23" s="149"/>
      <c r="CH23" s="149"/>
      <c r="CI23" s="149"/>
      <c r="CJ23" s="149"/>
      <c r="CK23" s="278"/>
      <c r="CL23" s="148"/>
      <c r="CM23" s="108"/>
      <c r="CN23" s="279"/>
      <c r="CO23" s="108"/>
      <c r="CP23" s="108"/>
      <c r="CQ23" s="108"/>
      <c r="CR23" s="108"/>
      <c r="CS23" s="108"/>
      <c r="CT23" s="280"/>
      <c r="CU23" s="180"/>
      <c r="CV23" s="148"/>
      <c r="CW23" s="281"/>
      <c r="CX23" s="281"/>
      <c r="CY23" s="281"/>
      <c r="CZ23" s="281"/>
      <c r="DA23" s="281"/>
      <c r="DB23" s="281"/>
      <c r="DC23" s="281"/>
      <c r="DD23" s="281"/>
      <c r="DE23" s="278"/>
      <c r="DF23" s="148"/>
      <c r="DG23" s="275"/>
      <c r="DH23" s="73"/>
      <c r="DI23" s="296"/>
      <c r="DJ23" s="282"/>
      <c r="DK23" s="73"/>
      <c r="DL23" s="297"/>
      <c r="DM23" s="298"/>
      <c r="DN23" s="275"/>
      <c r="DO23" s="73"/>
      <c r="DP23" s="73"/>
      <c r="DQ23" s="275"/>
      <c r="DR23" s="284"/>
      <c r="DS23" s="285"/>
      <c r="DT23" s="148"/>
      <c r="DU23" s="285"/>
      <c r="DV23" s="285"/>
      <c r="DW23" s="285"/>
      <c r="DX23" s="285"/>
      <c r="DY23" s="285"/>
      <c r="DZ23" s="298"/>
      <c r="EA23" s="9"/>
      <c r="EB23" s="9"/>
      <c r="EC23" s="9"/>
      <c r="ED23" s="9"/>
      <c r="EE23" s="9"/>
      <c r="EF23" s="9"/>
      <c r="EG23" s="9"/>
      <c r="EH23" s="9"/>
      <c r="EI23" s="9"/>
      <c r="EJ23" s="9"/>
      <c r="EK23" s="9"/>
      <c r="EL23" s="9"/>
      <c r="EM23" s="9"/>
      <c r="EN23" s="9"/>
      <c r="EO23" s="9"/>
      <c r="EP23" s="9"/>
      <c r="EQ23" s="9"/>
      <c r="ER23" s="148"/>
      <c r="ES23" s="275"/>
      <c r="ET23" s="73"/>
      <c r="EU23" s="298"/>
      <c r="EV23" s="275"/>
      <c r="EW23" s="73"/>
      <c r="EX23" s="299"/>
      <c r="EY23" s="275"/>
      <c r="EZ23" s="73"/>
      <c r="FA23" s="180"/>
      <c r="FB23" s="148"/>
      <c r="FC23" s="290"/>
      <c r="FD23" s="290"/>
      <c r="FE23" s="286"/>
      <c r="FF23" s="285"/>
      <c r="FG23" s="285"/>
      <c r="FH23" s="205"/>
      <c r="FI23" s="275"/>
      <c r="FJ23" s="291"/>
      <c r="FK23" s="184"/>
      <c r="FL23" s="148"/>
      <c r="FM23" s="288"/>
      <c r="FN23" s="275"/>
      <c r="FO23" s="275"/>
      <c r="FP23" s="275"/>
      <c r="FQ23" s="280"/>
      <c r="FR23" s="280"/>
      <c r="FS23" s="275"/>
      <c r="FT23" s="275"/>
      <c r="FU23" s="148"/>
      <c r="FV23" s="292"/>
      <c r="FW23" s="292"/>
      <c r="FX23" s="292"/>
      <c r="FY23" s="292"/>
      <c r="FZ23" s="292"/>
      <c r="GA23" s="292"/>
      <c r="GB23" s="292"/>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5" ht="12" customHeight="1">
      <c r="A24" s="57" t="s">
        <v>217</v>
      </c>
      <c r="B24" s="794">
        <f t="shared" si="0"/>
        <v>577.17</v>
      </c>
      <c r="C24" s="58">
        <v>477.155</v>
      </c>
      <c r="D24" s="1173">
        <v>100.015</v>
      </c>
      <c r="E24" s="612">
        <f t="shared" si="1"/>
        <v>0.8267148327182633</v>
      </c>
      <c r="F24" s="613">
        <f t="shared" si="2"/>
        <v>0.17328516728173676</v>
      </c>
      <c r="G24" s="287"/>
      <c r="H24" s="403" t="s">
        <v>217</v>
      </c>
      <c r="I24" s="502">
        <v>263</v>
      </c>
      <c r="J24" s="609">
        <v>41.3</v>
      </c>
      <c r="K24" s="609">
        <v>16.9</v>
      </c>
      <c r="L24" s="722">
        <v>99.55</v>
      </c>
      <c r="M24" s="609">
        <v>23.12</v>
      </c>
      <c r="N24" s="722">
        <v>15</v>
      </c>
      <c r="O24" s="252"/>
      <c r="P24" s="67"/>
      <c r="Q24" s="148"/>
      <c r="R24" s="108"/>
      <c r="S24" s="108"/>
      <c r="T24" s="73"/>
      <c r="U24" s="296"/>
      <c r="V24" s="108"/>
      <c r="W24" s="108"/>
      <c r="X24" s="73"/>
      <c r="Y24" s="213"/>
      <c r="Z24" s="148"/>
      <c r="AA24" s="108"/>
      <c r="AB24" s="73"/>
      <c r="AC24" s="108"/>
      <c r="AD24" s="73"/>
      <c r="AE24" s="108"/>
      <c r="AF24" s="73"/>
      <c r="AG24" s="273"/>
      <c r="AH24" s="108"/>
      <c r="AI24" s="73"/>
      <c r="AJ24" s="294"/>
      <c r="AK24" s="148"/>
      <c r="AL24" s="252"/>
      <c r="AM24" s="252"/>
      <c r="AN24" s="252"/>
      <c r="AO24" s="252"/>
      <c r="AP24" s="252"/>
      <c r="AQ24" s="274"/>
      <c r="AR24" s="274"/>
      <c r="AT24" s="148"/>
      <c r="AU24" s="275"/>
      <c r="AV24" s="73"/>
      <c r="AW24" s="273"/>
      <c r="AX24" s="275"/>
      <c r="AY24" s="73"/>
      <c r="BA24" s="275"/>
      <c r="BB24" s="73"/>
      <c r="BD24" s="275"/>
      <c r="BE24" s="73"/>
      <c r="BF24" s="274"/>
      <c r="BG24" s="148"/>
      <c r="BH24" s="251"/>
      <c r="BI24" s="251"/>
      <c r="BJ24" s="251"/>
      <c r="BK24" s="276"/>
      <c r="BL24" s="274"/>
      <c r="BM24" s="274"/>
      <c r="BN24" s="274"/>
      <c r="BO24" s="274"/>
      <c r="BP24" s="274"/>
      <c r="BR24" s="148"/>
      <c r="BS24" s="275"/>
      <c r="BT24" s="275"/>
      <c r="BU24" s="277"/>
      <c r="BV24" s="275"/>
      <c r="BW24" s="275"/>
      <c r="BX24" s="275"/>
      <c r="BY24" s="275"/>
      <c r="BZ24" s="275"/>
      <c r="CA24" s="180"/>
      <c r="CB24" s="148"/>
      <c r="CC24" s="149"/>
      <c r="CD24" s="149"/>
      <c r="CE24" s="149"/>
      <c r="CF24" s="149"/>
      <c r="CG24" s="149"/>
      <c r="CH24" s="149"/>
      <c r="CI24" s="149"/>
      <c r="CJ24" s="149"/>
      <c r="CK24" s="278"/>
      <c r="CL24" s="148"/>
      <c r="CM24" s="108"/>
      <c r="CN24" s="279"/>
      <c r="CO24" s="108"/>
      <c r="CP24" s="108"/>
      <c r="CQ24" s="108"/>
      <c r="CR24" s="108"/>
      <c r="CS24" s="108"/>
      <c r="CT24" s="280"/>
      <c r="CV24" s="148"/>
      <c r="CW24" s="281"/>
      <c r="CX24" s="281"/>
      <c r="CY24" s="281"/>
      <c r="CZ24" s="281"/>
      <c r="DA24" s="281"/>
      <c r="DB24" s="281"/>
      <c r="DC24" s="281"/>
      <c r="DD24" s="281"/>
      <c r="DE24" s="278"/>
      <c r="DF24" s="148"/>
      <c r="DG24" s="275"/>
      <c r="DH24" s="73"/>
      <c r="DI24" s="296"/>
      <c r="DJ24" s="282"/>
      <c r="DK24" s="73"/>
      <c r="DL24" s="297"/>
      <c r="DM24" s="298"/>
      <c r="DN24" s="275"/>
      <c r="DO24" s="73"/>
      <c r="DP24" s="73"/>
      <c r="DQ24" s="275"/>
      <c r="DR24" s="284"/>
      <c r="DS24" s="285"/>
      <c r="DT24" s="148"/>
      <c r="DU24" s="285"/>
      <c r="DV24" s="285"/>
      <c r="DW24" s="285"/>
      <c r="DX24" s="285"/>
      <c r="DY24" s="285"/>
      <c r="DZ24" s="298"/>
      <c r="EA24" s="18"/>
      <c r="EB24" s="18"/>
      <c r="EC24" s="18"/>
      <c r="ED24" s="18"/>
      <c r="EE24" s="18"/>
      <c r="EF24" s="18"/>
      <c r="EG24" s="18"/>
      <c r="EH24" s="18"/>
      <c r="EI24" s="18"/>
      <c r="EJ24" s="18"/>
      <c r="EK24" s="18"/>
      <c r="EL24" s="18"/>
      <c r="EM24" s="18"/>
      <c r="EN24" s="18"/>
      <c r="EO24" s="18"/>
      <c r="EP24" s="18"/>
      <c r="EQ24" s="18"/>
      <c r="ER24" s="148"/>
      <c r="ES24" s="275"/>
      <c r="ET24" s="73"/>
      <c r="EU24" s="298"/>
      <c r="EV24" s="275"/>
      <c r="EW24" s="73"/>
      <c r="EX24" s="299"/>
      <c r="EY24" s="275"/>
      <c r="EZ24" s="73"/>
      <c r="FA24" s="180"/>
      <c r="FB24" s="148"/>
      <c r="FC24" s="290"/>
      <c r="FD24" s="290"/>
      <c r="FE24" s="286"/>
      <c r="FF24" s="285"/>
      <c r="FG24" s="285"/>
      <c r="FH24" s="205"/>
      <c r="FI24" s="275"/>
      <c r="FJ24" s="291"/>
      <c r="FK24" s="184"/>
      <c r="FL24" s="148"/>
      <c r="FM24" s="288"/>
      <c r="FN24" s="275"/>
      <c r="FO24" s="275"/>
      <c r="FP24" s="275"/>
      <c r="FQ24" s="280"/>
      <c r="FR24" s="280"/>
      <c r="FS24" s="275"/>
      <c r="FT24" s="275"/>
      <c r="FU24" s="148"/>
      <c r="FV24" s="292"/>
      <c r="FW24" s="292"/>
      <c r="FX24" s="292"/>
      <c r="FY24" s="292"/>
      <c r="FZ24" s="292"/>
      <c r="GA24" s="292"/>
      <c r="GB24" s="292"/>
      <c r="GC24" s="9"/>
      <c r="IJ24" s="6"/>
      <c r="IK24" s="6"/>
    </row>
    <row r="25" spans="1:243" s="13" customFormat="1" ht="12" customHeight="1">
      <c r="A25" s="68" t="s">
        <v>218</v>
      </c>
      <c r="B25" s="793">
        <f t="shared" si="0"/>
        <v>473.05525800000004</v>
      </c>
      <c r="C25" s="69">
        <v>376.99070400000005</v>
      </c>
      <c r="D25" s="1172">
        <v>96.064554</v>
      </c>
      <c r="E25" s="610">
        <f t="shared" si="1"/>
        <v>0.7969274151900454</v>
      </c>
      <c r="F25" s="611">
        <f t="shared" si="2"/>
        <v>0.2030725848099547</v>
      </c>
      <c r="G25" s="287"/>
      <c r="H25" s="599" t="s">
        <v>218</v>
      </c>
      <c r="I25" s="504">
        <v>222.007157</v>
      </c>
      <c r="J25" s="275">
        <v>60.000628</v>
      </c>
      <c r="K25" s="275">
        <v>29.199901999999998</v>
      </c>
      <c r="L25" s="719">
        <v>5.5</v>
      </c>
      <c r="M25" s="275">
        <v>51.680878</v>
      </c>
      <c r="N25" s="719">
        <v>14</v>
      </c>
      <c r="O25" s="252"/>
      <c r="P25" s="67"/>
      <c r="Q25" s="148"/>
      <c r="R25" s="108"/>
      <c r="S25" s="108"/>
      <c r="T25" s="73"/>
      <c r="U25" s="296"/>
      <c r="V25" s="108"/>
      <c r="W25" s="108"/>
      <c r="X25" s="73"/>
      <c r="Y25" s="213"/>
      <c r="Z25" s="148"/>
      <c r="AA25" s="108"/>
      <c r="AB25" s="73"/>
      <c r="AC25" s="108"/>
      <c r="AD25" s="73"/>
      <c r="AE25" s="108"/>
      <c r="AF25" s="73"/>
      <c r="AG25" s="273"/>
      <c r="AH25" s="108"/>
      <c r="AI25" s="73"/>
      <c r="AJ25" s="294"/>
      <c r="AK25" s="148"/>
      <c r="AL25" s="252"/>
      <c r="AM25" s="252"/>
      <c r="AN25" s="252"/>
      <c r="AO25" s="252"/>
      <c r="AP25" s="252"/>
      <c r="AQ25" s="295"/>
      <c r="AR25" s="303"/>
      <c r="AS25" s="304"/>
      <c r="AT25" s="148"/>
      <c r="AU25" s="275"/>
      <c r="AV25" s="73"/>
      <c r="AW25" s="273"/>
      <c r="AX25" s="275"/>
      <c r="AY25" s="73"/>
      <c r="AZ25" s="180"/>
      <c r="BA25" s="275"/>
      <c r="BB25" s="73"/>
      <c r="BC25" s="180"/>
      <c r="BD25" s="275"/>
      <c r="BE25" s="73"/>
      <c r="BF25" s="274"/>
      <c r="BG25" s="148"/>
      <c r="BH25" s="251"/>
      <c r="BI25" s="251"/>
      <c r="BJ25" s="251"/>
      <c r="BK25" s="276"/>
      <c r="BL25" s="274"/>
      <c r="BM25" s="295"/>
      <c r="BN25" s="295"/>
      <c r="BO25" s="238"/>
      <c r="BP25" s="274"/>
      <c r="BQ25" s="180"/>
      <c r="BR25" s="148"/>
      <c r="BS25" s="275"/>
      <c r="BT25" s="275"/>
      <c r="BU25" s="277"/>
      <c r="BV25" s="275"/>
      <c r="BW25" s="275"/>
      <c r="BX25" s="275"/>
      <c r="BY25" s="275"/>
      <c r="BZ25" s="275"/>
      <c r="CA25" s="180"/>
      <c r="CB25" s="148"/>
      <c r="CC25" s="149"/>
      <c r="CD25" s="149"/>
      <c r="CE25" s="149"/>
      <c r="CF25" s="149"/>
      <c r="CG25" s="149"/>
      <c r="CH25" s="149"/>
      <c r="CI25" s="149"/>
      <c r="CJ25" s="149"/>
      <c r="CK25" s="278"/>
      <c r="CL25" s="148"/>
      <c r="CM25" s="108"/>
      <c r="CN25" s="279"/>
      <c r="CO25" s="108"/>
      <c r="CP25" s="108"/>
      <c r="CQ25" s="108"/>
      <c r="CR25" s="108"/>
      <c r="CS25" s="108"/>
      <c r="CT25" s="280"/>
      <c r="CU25" s="180"/>
      <c r="CV25" s="148"/>
      <c r="CW25" s="281"/>
      <c r="CX25" s="281"/>
      <c r="CY25" s="281"/>
      <c r="CZ25" s="281"/>
      <c r="DA25" s="281"/>
      <c r="DB25" s="281"/>
      <c r="DC25" s="281"/>
      <c r="DD25" s="281"/>
      <c r="DE25" s="278"/>
      <c r="DF25" s="148"/>
      <c r="DG25" s="275"/>
      <c r="DH25" s="73"/>
      <c r="DI25" s="296"/>
      <c r="DJ25" s="282"/>
      <c r="DK25" s="73"/>
      <c r="DL25" s="297"/>
      <c r="DM25" s="298"/>
      <c r="DN25" s="275"/>
      <c r="DO25" s="73"/>
      <c r="DP25" s="73"/>
      <c r="DQ25" s="275"/>
      <c r="DR25" s="284"/>
      <c r="DS25" s="285"/>
      <c r="DT25" s="148"/>
      <c r="DU25" s="285"/>
      <c r="DV25" s="285"/>
      <c r="DW25" s="285"/>
      <c r="DX25" s="285"/>
      <c r="DY25" s="285"/>
      <c r="DZ25" s="298"/>
      <c r="EA25" s="9"/>
      <c r="EB25" s="9"/>
      <c r="EC25" s="9"/>
      <c r="ED25" s="9"/>
      <c r="EE25" s="9"/>
      <c r="EF25" s="9"/>
      <c r="EG25" s="9"/>
      <c r="EH25" s="9"/>
      <c r="EI25" s="9"/>
      <c r="EJ25" s="9"/>
      <c r="EK25" s="9"/>
      <c r="EL25" s="9"/>
      <c r="EM25" s="9"/>
      <c r="EN25" s="9"/>
      <c r="EO25" s="9"/>
      <c r="EP25" s="9"/>
      <c r="EQ25" s="9"/>
      <c r="ER25" s="148"/>
      <c r="ES25" s="275"/>
      <c r="ET25" s="73"/>
      <c r="EU25" s="298"/>
      <c r="EV25" s="275"/>
      <c r="EW25" s="73"/>
      <c r="EX25" s="299"/>
      <c r="EY25" s="275"/>
      <c r="EZ25" s="73"/>
      <c r="FA25" s="180"/>
      <c r="FB25" s="148"/>
      <c r="FC25" s="290"/>
      <c r="FD25" s="290"/>
      <c r="FE25" s="286"/>
      <c r="FF25" s="285"/>
      <c r="FG25" s="285"/>
      <c r="FH25" s="205"/>
      <c r="FI25" s="275"/>
      <c r="FJ25" s="291"/>
      <c r="FK25" s="184"/>
      <c r="FL25" s="148"/>
      <c r="FM25" s="288"/>
      <c r="FN25" s="275"/>
      <c r="FO25" s="275"/>
      <c r="FP25" s="275"/>
      <c r="FQ25" s="280"/>
      <c r="FR25" s="280"/>
      <c r="FS25" s="275"/>
      <c r="FT25" s="275"/>
      <c r="FU25" s="148"/>
      <c r="FV25" s="292"/>
      <c r="FW25" s="292"/>
      <c r="FX25" s="292"/>
      <c r="FY25" s="292"/>
      <c r="FZ25" s="292"/>
      <c r="GA25" s="292"/>
      <c r="GB25" s="292"/>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5" ht="12" customHeight="1">
      <c r="A26" s="57" t="s">
        <v>219</v>
      </c>
      <c r="B26" s="794">
        <f t="shared" si="0"/>
        <v>310.086702</v>
      </c>
      <c r="C26" s="58">
        <v>263.259285</v>
      </c>
      <c r="D26" s="1173">
        <v>46.827417000000004</v>
      </c>
      <c r="E26" s="612">
        <f t="shared" si="1"/>
        <v>0.8489860522944965</v>
      </c>
      <c r="F26" s="613">
        <f t="shared" si="2"/>
        <v>0.15101394770550336</v>
      </c>
      <c r="G26" s="287"/>
      <c r="H26" s="403" t="s">
        <v>219</v>
      </c>
      <c r="I26" s="502">
        <v>144.52157</v>
      </c>
      <c r="J26" s="609">
        <v>55.12457</v>
      </c>
      <c r="K26" s="609">
        <v>5.479921999999999</v>
      </c>
      <c r="L26" s="722">
        <v>22.79</v>
      </c>
      <c r="M26" s="609">
        <v>15.727416999999999</v>
      </c>
      <c r="N26" s="722">
        <v>10.6</v>
      </c>
      <c r="O26" s="252"/>
      <c r="P26" s="67"/>
      <c r="Q26" s="148"/>
      <c r="R26" s="108"/>
      <c r="S26" s="108"/>
      <c r="T26" s="73"/>
      <c r="U26" s="296"/>
      <c r="V26" s="108"/>
      <c r="W26" s="108"/>
      <c r="X26" s="73"/>
      <c r="Y26" s="213"/>
      <c r="Z26" s="148"/>
      <c r="AA26" s="108"/>
      <c r="AB26" s="73"/>
      <c r="AC26" s="108"/>
      <c r="AD26" s="73"/>
      <c r="AE26" s="108"/>
      <c r="AF26" s="73"/>
      <c r="AG26" s="273"/>
      <c r="AH26" s="108"/>
      <c r="AI26" s="73"/>
      <c r="AJ26" s="294"/>
      <c r="AK26" s="148"/>
      <c r="AL26" s="252"/>
      <c r="AM26" s="252"/>
      <c r="AN26" s="252"/>
      <c r="AO26" s="252"/>
      <c r="AP26" s="252"/>
      <c r="AQ26" s="274"/>
      <c r="AR26" s="274"/>
      <c r="AT26" s="148"/>
      <c r="AU26" s="275"/>
      <c r="AV26" s="73"/>
      <c r="AW26" s="273"/>
      <c r="AX26" s="275"/>
      <c r="AY26" s="73"/>
      <c r="BA26" s="275"/>
      <c r="BB26" s="73"/>
      <c r="BD26" s="275"/>
      <c r="BE26" s="73"/>
      <c r="BF26" s="274"/>
      <c r="BG26" s="148"/>
      <c r="BH26" s="251"/>
      <c r="BI26" s="251"/>
      <c r="BJ26" s="251"/>
      <c r="BK26" s="276"/>
      <c r="BL26" s="274"/>
      <c r="BM26" s="274"/>
      <c r="BN26" s="274"/>
      <c r="BO26" s="274"/>
      <c r="BP26" s="274"/>
      <c r="BR26" s="148"/>
      <c r="BS26" s="275"/>
      <c r="BT26" s="275"/>
      <c r="BU26" s="277"/>
      <c r="BV26" s="275"/>
      <c r="BW26" s="275"/>
      <c r="BX26" s="275"/>
      <c r="BY26" s="275"/>
      <c r="BZ26" s="275"/>
      <c r="CA26" s="180"/>
      <c r="CB26" s="148"/>
      <c r="CC26" s="149"/>
      <c r="CD26" s="149"/>
      <c r="CE26" s="149"/>
      <c r="CF26" s="149"/>
      <c r="CG26" s="149"/>
      <c r="CH26" s="149"/>
      <c r="CI26" s="149"/>
      <c r="CJ26" s="149"/>
      <c r="CK26" s="278"/>
      <c r="CL26" s="148"/>
      <c r="CM26" s="108"/>
      <c r="CN26" s="279"/>
      <c r="CO26" s="108"/>
      <c r="CP26" s="108"/>
      <c r="CQ26" s="108"/>
      <c r="CR26" s="108"/>
      <c r="CS26" s="108"/>
      <c r="CT26" s="280"/>
      <c r="CV26" s="148"/>
      <c r="CW26" s="281"/>
      <c r="CX26" s="281"/>
      <c r="CY26" s="281"/>
      <c r="CZ26" s="281"/>
      <c r="DA26" s="281"/>
      <c r="DB26" s="281"/>
      <c r="DC26" s="281"/>
      <c r="DD26" s="281"/>
      <c r="DE26" s="278"/>
      <c r="DF26" s="148"/>
      <c r="DG26" s="275"/>
      <c r="DH26" s="73"/>
      <c r="DI26" s="296"/>
      <c r="DJ26" s="282"/>
      <c r="DK26" s="73"/>
      <c r="DL26" s="297"/>
      <c r="DM26" s="298"/>
      <c r="DN26" s="275"/>
      <c r="DO26" s="73"/>
      <c r="DP26" s="73"/>
      <c r="DQ26" s="275"/>
      <c r="DR26" s="284"/>
      <c r="DS26" s="285"/>
      <c r="DT26" s="148"/>
      <c r="DU26" s="285"/>
      <c r="DV26" s="285"/>
      <c r="DW26" s="285"/>
      <c r="DX26" s="285"/>
      <c r="DY26" s="285"/>
      <c r="DZ26" s="298"/>
      <c r="EA26" s="18"/>
      <c r="EB26" s="18"/>
      <c r="EC26" s="18"/>
      <c r="ED26" s="18"/>
      <c r="EE26" s="18"/>
      <c r="EF26" s="18"/>
      <c r="EG26" s="18"/>
      <c r="EH26" s="18"/>
      <c r="EI26" s="18"/>
      <c r="EJ26" s="18"/>
      <c r="EK26" s="18"/>
      <c r="EL26" s="18"/>
      <c r="EM26" s="18"/>
      <c r="EN26" s="18"/>
      <c r="EO26" s="18"/>
      <c r="EP26" s="18"/>
      <c r="EQ26" s="18"/>
      <c r="ER26" s="148"/>
      <c r="ES26" s="275"/>
      <c r="ET26" s="73"/>
      <c r="EU26" s="298"/>
      <c r="EV26" s="275"/>
      <c r="EW26" s="73"/>
      <c r="EX26" s="299"/>
      <c r="EY26" s="275"/>
      <c r="EZ26" s="73"/>
      <c r="FA26" s="180"/>
      <c r="FB26" s="148"/>
      <c r="FC26" s="290"/>
      <c r="FD26" s="290"/>
      <c r="FE26" s="286"/>
      <c r="FF26" s="285"/>
      <c r="FG26" s="285"/>
      <c r="FH26" s="205"/>
      <c r="FI26" s="275"/>
      <c r="FJ26" s="291"/>
      <c r="FK26" s="184"/>
      <c r="FL26" s="148"/>
      <c r="FM26" s="288"/>
      <c r="FN26" s="275"/>
      <c r="FO26" s="275"/>
      <c r="FP26" s="275"/>
      <c r="FQ26" s="280"/>
      <c r="FR26" s="280"/>
      <c r="FS26" s="275"/>
      <c r="FT26" s="275"/>
      <c r="FU26" s="148"/>
      <c r="FV26" s="292"/>
      <c r="FW26" s="292"/>
      <c r="FX26" s="292"/>
      <c r="FY26" s="292"/>
      <c r="FZ26" s="292"/>
      <c r="GA26" s="292"/>
      <c r="GB26" s="292"/>
      <c r="GC26" s="9"/>
      <c r="IJ26" s="6"/>
      <c r="IK26" s="6"/>
    </row>
    <row r="27" spans="1:243" s="13" customFormat="1" ht="12" customHeight="1">
      <c r="A27" s="68" t="s">
        <v>220</v>
      </c>
      <c r="B27" s="793">
        <f t="shared" si="0"/>
        <v>808.410335</v>
      </c>
      <c r="C27" s="69">
        <v>724.3969420000001</v>
      </c>
      <c r="D27" s="1172">
        <v>84.013393</v>
      </c>
      <c r="E27" s="610">
        <f t="shared" si="1"/>
        <v>0.8960758053643637</v>
      </c>
      <c r="F27" s="611">
        <f t="shared" si="2"/>
        <v>0.10392419463563636</v>
      </c>
      <c r="G27" s="287"/>
      <c r="H27" s="599" t="s">
        <v>220</v>
      </c>
      <c r="I27" s="504">
        <v>408.958</v>
      </c>
      <c r="J27" s="275">
        <v>133.796166</v>
      </c>
      <c r="K27" s="275">
        <v>26.236729999999998</v>
      </c>
      <c r="L27" s="719">
        <v>36.57</v>
      </c>
      <c r="M27" s="275">
        <v>31.505375</v>
      </c>
      <c r="N27" s="719">
        <v>35</v>
      </c>
      <c r="O27" s="252"/>
      <c r="P27" s="67"/>
      <c r="Q27" s="148"/>
      <c r="R27" s="108"/>
      <c r="S27" s="108"/>
      <c r="T27" s="73"/>
      <c r="U27" s="296"/>
      <c r="V27" s="108"/>
      <c r="W27" s="108"/>
      <c r="X27" s="73"/>
      <c r="Y27" s="213"/>
      <c r="Z27" s="148"/>
      <c r="AA27" s="108"/>
      <c r="AB27" s="73"/>
      <c r="AC27" s="108"/>
      <c r="AD27" s="73"/>
      <c r="AE27" s="108"/>
      <c r="AF27" s="73"/>
      <c r="AG27" s="273"/>
      <c r="AH27" s="108"/>
      <c r="AI27" s="73"/>
      <c r="AJ27" s="294"/>
      <c r="AK27" s="148"/>
      <c r="AL27" s="252"/>
      <c r="AM27" s="252"/>
      <c r="AN27" s="252"/>
      <c r="AO27" s="252"/>
      <c r="AP27" s="252"/>
      <c r="AQ27" s="274"/>
      <c r="AR27" s="274"/>
      <c r="AS27" s="180"/>
      <c r="AT27" s="148"/>
      <c r="AU27" s="275"/>
      <c r="AV27" s="73"/>
      <c r="AW27" s="273"/>
      <c r="AX27" s="275"/>
      <c r="AY27" s="73"/>
      <c r="AZ27" s="180"/>
      <c r="BA27" s="275"/>
      <c r="BB27" s="73"/>
      <c r="BC27" s="180"/>
      <c r="BD27" s="275"/>
      <c r="BE27" s="73"/>
      <c r="BF27" s="274"/>
      <c r="BG27" s="148"/>
      <c r="BH27" s="251"/>
      <c r="BI27" s="251"/>
      <c r="BJ27" s="251"/>
      <c r="BK27" s="276"/>
      <c r="BL27" s="274"/>
      <c r="BM27" s="274"/>
      <c r="BN27" s="274"/>
      <c r="BO27" s="274"/>
      <c r="BP27" s="274"/>
      <c r="BQ27" s="180"/>
      <c r="BR27" s="148"/>
      <c r="BS27" s="275"/>
      <c r="BT27" s="275"/>
      <c r="BU27" s="277"/>
      <c r="BV27" s="275"/>
      <c r="BW27" s="275"/>
      <c r="BX27" s="275"/>
      <c r="BY27" s="275"/>
      <c r="BZ27" s="275"/>
      <c r="CA27" s="180"/>
      <c r="CB27" s="148"/>
      <c r="CC27" s="149"/>
      <c r="CD27" s="149"/>
      <c r="CE27" s="149"/>
      <c r="CF27" s="149"/>
      <c r="CG27" s="149"/>
      <c r="CH27" s="149"/>
      <c r="CI27" s="149"/>
      <c r="CJ27" s="149"/>
      <c r="CK27" s="278"/>
      <c r="CL27" s="148"/>
      <c r="CM27" s="108"/>
      <c r="CN27" s="279"/>
      <c r="CO27" s="108"/>
      <c r="CP27" s="108"/>
      <c r="CQ27" s="108"/>
      <c r="CR27" s="108"/>
      <c r="CS27" s="108"/>
      <c r="CT27" s="280"/>
      <c r="CU27" s="180"/>
      <c r="CV27" s="148"/>
      <c r="CW27" s="281"/>
      <c r="CX27" s="281"/>
      <c r="CY27" s="281"/>
      <c r="CZ27" s="281"/>
      <c r="DA27" s="281"/>
      <c r="DB27" s="281"/>
      <c r="DC27" s="281"/>
      <c r="DD27" s="281"/>
      <c r="DE27" s="278"/>
      <c r="DF27" s="148"/>
      <c r="DG27" s="275"/>
      <c r="DH27" s="73"/>
      <c r="DI27" s="296"/>
      <c r="DJ27" s="282"/>
      <c r="DK27" s="73"/>
      <c r="DL27" s="297"/>
      <c r="DM27" s="298"/>
      <c r="DN27" s="275"/>
      <c r="DO27" s="73"/>
      <c r="DP27" s="73"/>
      <c r="DQ27" s="275"/>
      <c r="DR27" s="284"/>
      <c r="DS27" s="285"/>
      <c r="DT27" s="148"/>
      <c r="DU27" s="285"/>
      <c r="DV27" s="285"/>
      <c r="DW27" s="285"/>
      <c r="DX27" s="285"/>
      <c r="DY27" s="285"/>
      <c r="DZ27" s="298"/>
      <c r="EA27" s="9"/>
      <c r="EB27" s="9"/>
      <c r="EC27" s="9"/>
      <c r="ED27" s="9"/>
      <c r="EE27" s="9"/>
      <c r="EF27" s="9"/>
      <c r="EG27" s="9"/>
      <c r="EH27" s="9"/>
      <c r="EI27" s="9"/>
      <c r="EJ27" s="9"/>
      <c r="EK27" s="9"/>
      <c r="EL27" s="9"/>
      <c r="EM27" s="9"/>
      <c r="EN27" s="9"/>
      <c r="EO27" s="9"/>
      <c r="EP27" s="9"/>
      <c r="EQ27" s="9"/>
      <c r="ER27" s="148"/>
      <c r="ES27" s="275"/>
      <c r="ET27" s="73"/>
      <c r="EU27" s="298"/>
      <c r="EV27" s="275"/>
      <c r="EW27" s="73"/>
      <c r="EX27" s="299"/>
      <c r="EY27" s="275"/>
      <c r="EZ27" s="73"/>
      <c r="FA27" s="180"/>
      <c r="FB27" s="148"/>
      <c r="FC27" s="290"/>
      <c r="FD27" s="290"/>
      <c r="FE27" s="286"/>
      <c r="FF27" s="285"/>
      <c r="FG27" s="285"/>
      <c r="FH27" s="205"/>
      <c r="FI27" s="275"/>
      <c r="FJ27" s="291"/>
      <c r="FK27" s="184"/>
      <c r="FL27" s="148"/>
      <c r="FM27" s="288"/>
      <c r="FN27" s="275"/>
      <c r="FO27" s="275"/>
      <c r="FP27" s="275"/>
      <c r="FQ27" s="280"/>
      <c r="FR27" s="280"/>
      <c r="FS27" s="275"/>
      <c r="FT27" s="275"/>
      <c r="FU27" s="148"/>
      <c r="FV27" s="292"/>
      <c r="FW27" s="292"/>
      <c r="FX27" s="292"/>
      <c r="FY27" s="292"/>
      <c r="FZ27" s="292"/>
      <c r="GA27" s="292"/>
      <c r="GB27" s="292"/>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5" ht="12" customHeight="1">
      <c r="A28" s="57" t="s">
        <v>221</v>
      </c>
      <c r="B28" s="794">
        <f t="shared" si="0"/>
        <v>1028.82</v>
      </c>
      <c r="C28" s="58">
        <v>927</v>
      </c>
      <c r="D28" s="1173">
        <v>101.82</v>
      </c>
      <c r="E28" s="612">
        <f t="shared" si="1"/>
        <v>0.901032250539453</v>
      </c>
      <c r="F28" s="613">
        <f t="shared" si="2"/>
        <v>0.09896774946054704</v>
      </c>
      <c r="G28" s="287"/>
      <c r="H28" s="403" t="s">
        <v>221</v>
      </c>
      <c r="I28" s="502">
        <v>581</v>
      </c>
      <c r="J28" s="609">
        <v>138</v>
      </c>
      <c r="K28" s="609">
        <v>39</v>
      </c>
      <c r="L28" s="722">
        <v>57</v>
      </c>
      <c r="M28" s="609">
        <v>45</v>
      </c>
      <c r="N28" s="722">
        <v>48</v>
      </c>
      <c r="O28" s="252"/>
      <c r="P28" s="67"/>
      <c r="Q28" s="148"/>
      <c r="R28" s="108"/>
      <c r="S28" s="108"/>
      <c r="T28" s="73"/>
      <c r="U28" s="296"/>
      <c r="V28" s="108"/>
      <c r="W28" s="108"/>
      <c r="X28" s="73"/>
      <c r="Y28" s="213"/>
      <c r="Z28" s="148"/>
      <c r="AA28" s="108"/>
      <c r="AB28" s="73"/>
      <c r="AC28" s="108"/>
      <c r="AD28" s="73"/>
      <c r="AE28" s="108"/>
      <c r="AF28" s="73"/>
      <c r="AG28" s="273"/>
      <c r="AH28" s="108"/>
      <c r="AI28" s="73"/>
      <c r="AJ28" s="294"/>
      <c r="AK28" s="148"/>
      <c r="AL28" s="252"/>
      <c r="AM28" s="252"/>
      <c r="AN28" s="252"/>
      <c r="AO28" s="252"/>
      <c r="AP28" s="252"/>
      <c r="AQ28" s="274"/>
      <c r="AR28" s="274"/>
      <c r="AT28" s="148"/>
      <c r="AU28" s="275"/>
      <c r="AV28" s="73"/>
      <c r="AW28" s="273"/>
      <c r="AX28" s="275"/>
      <c r="AY28" s="73"/>
      <c r="BA28" s="275"/>
      <c r="BB28" s="73"/>
      <c r="BD28" s="275"/>
      <c r="BE28" s="73"/>
      <c r="BF28" s="274"/>
      <c r="BG28" s="148"/>
      <c r="BH28" s="251"/>
      <c r="BI28" s="251"/>
      <c r="BJ28" s="251"/>
      <c r="BK28" s="276"/>
      <c r="BL28" s="274"/>
      <c r="BM28" s="274"/>
      <c r="BN28" s="274"/>
      <c r="BO28" s="274"/>
      <c r="BP28" s="274"/>
      <c r="BR28" s="148"/>
      <c r="BS28" s="275"/>
      <c r="BT28" s="275"/>
      <c r="BU28" s="277"/>
      <c r="BV28" s="275"/>
      <c r="BW28" s="275"/>
      <c r="BX28" s="275"/>
      <c r="BY28" s="275"/>
      <c r="BZ28" s="275"/>
      <c r="CA28" s="180"/>
      <c r="CB28" s="148"/>
      <c r="CC28" s="149"/>
      <c r="CD28" s="149"/>
      <c r="CE28" s="149"/>
      <c r="CF28" s="149"/>
      <c r="CG28" s="149"/>
      <c r="CH28" s="149"/>
      <c r="CI28" s="149"/>
      <c r="CJ28" s="149"/>
      <c r="CK28" s="278"/>
      <c r="CL28" s="148"/>
      <c r="CM28" s="108"/>
      <c r="CN28" s="279"/>
      <c r="CO28" s="108"/>
      <c r="CP28" s="108"/>
      <c r="CQ28" s="108"/>
      <c r="CR28" s="108"/>
      <c r="CS28" s="108"/>
      <c r="CT28" s="280"/>
      <c r="CV28" s="148"/>
      <c r="CW28" s="281"/>
      <c r="CX28" s="281"/>
      <c r="CY28" s="281"/>
      <c r="CZ28" s="281"/>
      <c r="DA28" s="281"/>
      <c r="DB28" s="281"/>
      <c r="DC28" s="281"/>
      <c r="DD28" s="281"/>
      <c r="DE28" s="278"/>
      <c r="DF28" s="148"/>
      <c r="DG28" s="275"/>
      <c r="DH28" s="73"/>
      <c r="DI28" s="296"/>
      <c r="DJ28" s="282"/>
      <c r="DK28" s="73"/>
      <c r="DL28" s="297"/>
      <c r="DM28" s="298"/>
      <c r="DN28" s="275"/>
      <c r="DO28" s="73"/>
      <c r="DP28" s="73"/>
      <c r="DQ28" s="275"/>
      <c r="DR28" s="284"/>
      <c r="DS28" s="285"/>
      <c r="DT28" s="148"/>
      <c r="DU28" s="285"/>
      <c r="DV28" s="285"/>
      <c r="DW28" s="285"/>
      <c r="DX28" s="285"/>
      <c r="DY28" s="285"/>
      <c r="DZ28" s="298"/>
      <c r="EA28" s="18"/>
      <c r="EB28" s="18"/>
      <c r="EC28" s="18"/>
      <c r="ED28" s="18"/>
      <c r="EE28" s="18"/>
      <c r="EF28" s="18"/>
      <c r="EG28" s="18"/>
      <c r="EH28" s="18"/>
      <c r="EI28" s="18"/>
      <c r="EJ28" s="18"/>
      <c r="EK28" s="18"/>
      <c r="EL28" s="18"/>
      <c r="EM28" s="18"/>
      <c r="EN28" s="18"/>
      <c r="EO28" s="18"/>
      <c r="EP28" s="18"/>
      <c r="EQ28" s="18"/>
      <c r="ER28" s="148"/>
      <c r="ES28" s="275"/>
      <c r="ET28" s="73"/>
      <c r="EU28" s="298"/>
      <c r="EV28" s="275"/>
      <c r="EW28" s="73"/>
      <c r="EX28" s="299"/>
      <c r="EY28" s="275"/>
      <c r="EZ28" s="73"/>
      <c r="FA28" s="180"/>
      <c r="FB28" s="148"/>
      <c r="FC28" s="290"/>
      <c r="FD28" s="290"/>
      <c r="FE28" s="286"/>
      <c r="FF28" s="285"/>
      <c r="FG28" s="285"/>
      <c r="FH28" s="205"/>
      <c r="FI28" s="275"/>
      <c r="FJ28" s="291"/>
      <c r="FK28" s="184"/>
      <c r="FL28" s="148"/>
      <c r="FM28" s="288"/>
      <c r="FN28" s="275"/>
      <c r="FO28" s="275"/>
      <c r="FP28" s="275"/>
      <c r="FQ28" s="280"/>
      <c r="FR28" s="280"/>
      <c r="FS28" s="275"/>
      <c r="FT28" s="275"/>
      <c r="FU28" s="148"/>
      <c r="FV28" s="292"/>
      <c r="FW28" s="292"/>
      <c r="FX28" s="292"/>
      <c r="FY28" s="292"/>
      <c r="FZ28" s="292"/>
      <c r="GA28" s="292"/>
      <c r="GB28" s="292"/>
      <c r="GC28" s="9"/>
      <c r="IJ28" s="6"/>
      <c r="IK28" s="6"/>
    </row>
    <row r="29" spans="1:243" s="328" customFormat="1" ht="12" customHeight="1">
      <c r="A29" s="79" t="s">
        <v>222</v>
      </c>
      <c r="B29" s="795">
        <f t="shared" si="0"/>
        <v>9811.500874000001</v>
      </c>
      <c r="C29" s="80">
        <v>8425.482657</v>
      </c>
      <c r="D29" s="1174">
        <v>1386.018217</v>
      </c>
      <c r="E29" s="614">
        <f t="shared" si="1"/>
        <v>0.8587353520323397</v>
      </c>
      <c r="F29" s="615">
        <f t="shared" si="2"/>
        <v>0.14126464796766014</v>
      </c>
      <c r="G29" s="323"/>
      <c r="H29" s="644" t="s">
        <v>222</v>
      </c>
      <c r="I29" s="508">
        <v>4636.920778</v>
      </c>
      <c r="J29" s="312">
        <v>1155.752003</v>
      </c>
      <c r="K29" s="312">
        <v>657.6237400000001</v>
      </c>
      <c r="L29" s="724">
        <v>650.4566659999999</v>
      </c>
      <c r="M29" s="312">
        <v>462.76627300000007</v>
      </c>
      <c r="N29" s="724">
        <v>358.804662</v>
      </c>
      <c r="O29" s="252"/>
      <c r="P29" s="89"/>
      <c r="Q29" s="158"/>
      <c r="R29" s="159"/>
      <c r="S29" s="159"/>
      <c r="T29" s="84"/>
      <c r="U29" s="310"/>
      <c r="V29" s="159"/>
      <c r="W29" s="159"/>
      <c r="X29" s="84"/>
      <c r="Y29" s="309"/>
      <c r="Z29" s="158"/>
      <c r="AA29" s="159"/>
      <c r="AB29" s="84"/>
      <c r="AC29" s="159"/>
      <c r="AD29" s="84"/>
      <c r="AE29" s="159"/>
      <c r="AF29" s="84"/>
      <c r="AG29" s="310"/>
      <c r="AH29" s="159"/>
      <c r="AI29" s="84"/>
      <c r="AJ29" s="204"/>
      <c r="AK29" s="158"/>
      <c r="AL29" s="307"/>
      <c r="AM29" s="307"/>
      <c r="AN29" s="307"/>
      <c r="AO29" s="307"/>
      <c r="AP29" s="307"/>
      <c r="AQ29" s="311"/>
      <c r="AR29" s="311"/>
      <c r="AS29" s="90"/>
      <c r="AT29" s="158"/>
      <c r="AU29" s="312"/>
      <c r="AV29" s="84"/>
      <c r="AW29" s="310"/>
      <c r="AX29" s="312"/>
      <c r="AY29" s="84"/>
      <c r="AZ29" s="90"/>
      <c r="BA29" s="312"/>
      <c r="BB29" s="84"/>
      <c r="BC29" s="157"/>
      <c r="BD29" s="312"/>
      <c r="BE29" s="84"/>
      <c r="BF29" s="311"/>
      <c r="BG29" s="158"/>
      <c r="BH29" s="306"/>
      <c r="BI29" s="306"/>
      <c r="BJ29" s="306"/>
      <c r="BK29" s="304"/>
      <c r="BL29" s="311"/>
      <c r="BM29" s="311"/>
      <c r="BN29" s="311"/>
      <c r="BO29" s="311"/>
      <c r="BP29" s="311"/>
      <c r="BQ29" s="90"/>
      <c r="BR29" s="158"/>
      <c r="BS29" s="312"/>
      <c r="BT29" s="312"/>
      <c r="BU29" s="313"/>
      <c r="BV29" s="312"/>
      <c r="BW29" s="312"/>
      <c r="BX29" s="312"/>
      <c r="BY29" s="312"/>
      <c r="BZ29" s="312"/>
      <c r="CA29" s="90"/>
      <c r="CB29" s="158"/>
      <c r="CC29" s="160"/>
      <c r="CD29" s="160"/>
      <c r="CE29" s="160"/>
      <c r="CF29" s="160"/>
      <c r="CG29" s="160"/>
      <c r="CH29" s="160"/>
      <c r="CI29" s="160"/>
      <c r="CJ29" s="160"/>
      <c r="CK29" s="314"/>
      <c r="CL29" s="158"/>
      <c r="CM29" s="159"/>
      <c r="CN29" s="315"/>
      <c r="CO29" s="159"/>
      <c r="CP29" s="159"/>
      <c r="CQ29" s="159"/>
      <c r="CR29" s="159"/>
      <c r="CS29" s="159"/>
      <c r="CT29" s="316"/>
      <c r="CU29" s="90"/>
      <c r="CV29" s="158"/>
      <c r="CW29" s="317"/>
      <c r="CX29" s="317"/>
      <c r="CY29" s="317"/>
      <c r="CZ29" s="317"/>
      <c r="DA29" s="317"/>
      <c r="DB29" s="317"/>
      <c r="DC29" s="317"/>
      <c r="DD29" s="317"/>
      <c r="DE29" s="314"/>
      <c r="DF29" s="158"/>
      <c r="DG29" s="312"/>
      <c r="DH29" s="84"/>
      <c r="DI29" s="310"/>
      <c r="DJ29" s="318"/>
      <c r="DK29" s="84"/>
      <c r="DL29" s="312"/>
      <c r="DM29" s="319"/>
      <c r="DN29" s="312"/>
      <c r="DO29" s="84"/>
      <c r="DP29" s="84"/>
      <c r="DQ29" s="312"/>
      <c r="DR29" s="320"/>
      <c r="DS29" s="321"/>
      <c r="DT29" s="158"/>
      <c r="DU29" s="321"/>
      <c r="DV29" s="321"/>
      <c r="DW29" s="321"/>
      <c r="DX29" s="321"/>
      <c r="DY29" s="321"/>
      <c r="DZ29" s="319"/>
      <c r="EA29" s="90"/>
      <c r="EB29" s="90"/>
      <c r="EC29" s="90"/>
      <c r="ED29" s="90"/>
      <c r="EE29" s="90"/>
      <c r="EF29" s="90"/>
      <c r="EG29" s="90"/>
      <c r="EH29" s="90"/>
      <c r="EI29" s="90"/>
      <c r="EJ29" s="90"/>
      <c r="EK29" s="90"/>
      <c r="EL29" s="90"/>
      <c r="EM29" s="90"/>
      <c r="EN29" s="90"/>
      <c r="EO29" s="90"/>
      <c r="EP29" s="90"/>
      <c r="EQ29" s="90"/>
      <c r="ER29" s="158"/>
      <c r="ES29" s="312"/>
      <c r="ET29" s="84"/>
      <c r="EU29" s="319"/>
      <c r="EV29" s="312"/>
      <c r="EW29" s="84"/>
      <c r="EX29" s="84"/>
      <c r="EY29" s="312"/>
      <c r="EZ29" s="84"/>
      <c r="FA29" s="90"/>
      <c r="FB29" s="158"/>
      <c r="FC29" s="325"/>
      <c r="FD29" s="325"/>
      <c r="FE29" s="322"/>
      <c r="FF29" s="321"/>
      <c r="FG29" s="321"/>
      <c r="FH29" s="204"/>
      <c r="FI29" s="312"/>
      <c r="FJ29" s="326"/>
      <c r="FK29" s="184"/>
      <c r="FL29" s="158"/>
      <c r="FM29" s="324"/>
      <c r="FN29" s="312"/>
      <c r="FO29" s="312"/>
      <c r="FP29" s="312"/>
      <c r="FQ29" s="316"/>
      <c r="FR29" s="316"/>
      <c r="FS29" s="312"/>
      <c r="FT29" s="312"/>
      <c r="FU29" s="158"/>
      <c r="FV29" s="327"/>
      <c r="FW29" s="327"/>
      <c r="FX29" s="327"/>
      <c r="FY29" s="327"/>
      <c r="FZ29" s="327"/>
      <c r="GA29" s="327"/>
      <c r="GB29" s="327"/>
      <c r="GC29" s="9"/>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row>
    <row r="30" spans="1:245" ht="12" customHeight="1">
      <c r="A30" s="57" t="s">
        <v>223</v>
      </c>
      <c r="B30" s="794">
        <f t="shared" si="0"/>
        <v>1567.1019999999999</v>
      </c>
      <c r="C30" s="58">
        <v>1109.146</v>
      </c>
      <c r="D30" s="1173">
        <v>457.956</v>
      </c>
      <c r="E30" s="612">
        <f t="shared" si="1"/>
        <v>0.7077688625245836</v>
      </c>
      <c r="F30" s="613">
        <f t="shared" si="2"/>
        <v>0.29223113747541646</v>
      </c>
      <c r="G30" s="287"/>
      <c r="H30" s="403" t="s">
        <v>223</v>
      </c>
      <c r="I30" s="502">
        <v>734.695</v>
      </c>
      <c r="J30" s="609">
        <v>116.855</v>
      </c>
      <c r="K30" s="609">
        <v>8.519</v>
      </c>
      <c r="L30" s="722">
        <v>198.457</v>
      </c>
      <c r="M30" s="609">
        <v>86.089</v>
      </c>
      <c r="N30" s="722">
        <v>110.6</v>
      </c>
      <c r="O30" s="252"/>
      <c r="P30" s="67"/>
      <c r="Q30" s="148"/>
      <c r="R30" s="108"/>
      <c r="S30" s="108"/>
      <c r="T30" s="73"/>
      <c r="U30" s="296"/>
      <c r="V30" s="108"/>
      <c r="W30" s="108"/>
      <c r="X30" s="73"/>
      <c r="Y30" s="213"/>
      <c r="Z30" s="148"/>
      <c r="AA30" s="108"/>
      <c r="AB30" s="73"/>
      <c r="AC30" s="108"/>
      <c r="AD30" s="73"/>
      <c r="AE30" s="108"/>
      <c r="AF30" s="73"/>
      <c r="AG30" s="273"/>
      <c r="AH30" s="108"/>
      <c r="AI30" s="73"/>
      <c r="AJ30" s="294"/>
      <c r="AK30" s="148"/>
      <c r="AL30" s="252"/>
      <c r="AM30" s="252"/>
      <c r="AN30" s="252"/>
      <c r="AO30" s="252"/>
      <c r="AP30" s="252"/>
      <c r="AQ30" s="274"/>
      <c r="AR30" s="274"/>
      <c r="AT30" s="148"/>
      <c r="AU30" s="275"/>
      <c r="AV30" s="73"/>
      <c r="AW30" s="273"/>
      <c r="AX30" s="275"/>
      <c r="AY30" s="73"/>
      <c r="BA30" s="275"/>
      <c r="BB30" s="73"/>
      <c r="BD30" s="275"/>
      <c r="BE30" s="73"/>
      <c r="BF30" s="274"/>
      <c r="BG30" s="148"/>
      <c r="BH30" s="251"/>
      <c r="BI30" s="251"/>
      <c r="BJ30" s="251"/>
      <c r="BK30" s="276"/>
      <c r="BL30" s="274"/>
      <c r="BM30" s="274"/>
      <c r="BN30" s="274"/>
      <c r="BO30" s="274"/>
      <c r="BP30" s="274"/>
      <c r="BR30" s="148"/>
      <c r="BS30" s="275"/>
      <c r="BT30" s="275"/>
      <c r="BU30" s="277"/>
      <c r="BV30" s="275"/>
      <c r="BW30" s="275"/>
      <c r="BX30" s="275"/>
      <c r="BY30" s="275"/>
      <c r="BZ30" s="275"/>
      <c r="CA30" s="180"/>
      <c r="CB30" s="148"/>
      <c r="CC30" s="149"/>
      <c r="CD30" s="149"/>
      <c r="CE30" s="149"/>
      <c r="CF30" s="149"/>
      <c r="CG30" s="149"/>
      <c r="CH30" s="149"/>
      <c r="CI30" s="149"/>
      <c r="CJ30" s="149"/>
      <c r="CK30" s="278"/>
      <c r="CL30" s="148"/>
      <c r="CM30" s="108"/>
      <c r="CN30" s="279"/>
      <c r="CO30" s="108"/>
      <c r="CP30" s="108"/>
      <c r="CQ30" s="108"/>
      <c r="CR30" s="108"/>
      <c r="CS30" s="108"/>
      <c r="CT30" s="280"/>
      <c r="CV30" s="148"/>
      <c r="CW30" s="281"/>
      <c r="CX30" s="281"/>
      <c r="CY30" s="281"/>
      <c r="CZ30" s="281"/>
      <c r="DA30" s="281"/>
      <c r="DB30" s="281"/>
      <c r="DC30" s="281"/>
      <c r="DD30" s="281"/>
      <c r="DE30" s="278"/>
      <c r="DF30" s="148"/>
      <c r="DG30" s="275"/>
      <c r="DH30" s="73"/>
      <c r="DI30" s="296"/>
      <c r="DJ30" s="282"/>
      <c r="DK30" s="73"/>
      <c r="DL30" s="297"/>
      <c r="DM30" s="298"/>
      <c r="DN30" s="275"/>
      <c r="DO30" s="73"/>
      <c r="DP30" s="73"/>
      <c r="DQ30" s="275"/>
      <c r="DR30" s="284"/>
      <c r="DS30" s="285"/>
      <c r="DT30" s="148"/>
      <c r="DU30" s="285"/>
      <c r="DV30" s="285"/>
      <c r="DW30" s="329"/>
      <c r="DX30" s="285"/>
      <c r="DY30" s="285"/>
      <c r="DZ30" s="298"/>
      <c r="EA30" s="18"/>
      <c r="EB30" s="18"/>
      <c r="EC30" s="18"/>
      <c r="ED30" s="18"/>
      <c r="EE30" s="18"/>
      <c r="EF30" s="18"/>
      <c r="EG30" s="18"/>
      <c r="EH30" s="18"/>
      <c r="EI30" s="18"/>
      <c r="EJ30" s="18"/>
      <c r="EK30" s="18"/>
      <c r="EL30" s="18"/>
      <c r="EM30" s="18"/>
      <c r="EN30" s="18"/>
      <c r="EO30" s="18"/>
      <c r="EP30" s="18"/>
      <c r="EQ30" s="18"/>
      <c r="ER30" s="148"/>
      <c r="ES30" s="275"/>
      <c r="ET30" s="73"/>
      <c r="EU30" s="298"/>
      <c r="EV30" s="275"/>
      <c r="EW30" s="73"/>
      <c r="EX30" s="299"/>
      <c r="EY30" s="275"/>
      <c r="EZ30" s="73"/>
      <c r="FA30" s="180"/>
      <c r="FB30" s="148"/>
      <c r="FC30" s="290"/>
      <c r="FD30" s="290"/>
      <c r="FE30" s="286"/>
      <c r="FF30" s="285"/>
      <c r="FG30" s="285"/>
      <c r="FH30" s="205"/>
      <c r="FI30" s="275"/>
      <c r="FJ30" s="291"/>
      <c r="FK30" s="184"/>
      <c r="FL30" s="148"/>
      <c r="FM30" s="288"/>
      <c r="FN30" s="275"/>
      <c r="FO30" s="275"/>
      <c r="FP30" s="275"/>
      <c r="FQ30" s="280"/>
      <c r="FR30" s="280"/>
      <c r="FS30" s="275"/>
      <c r="FT30" s="275"/>
      <c r="FU30" s="148"/>
      <c r="FV30" s="292"/>
      <c r="FW30" s="292"/>
      <c r="FX30" s="292"/>
      <c r="FY30" s="292"/>
      <c r="FZ30" s="292"/>
      <c r="GA30" s="292"/>
      <c r="GB30" s="292"/>
      <c r="GC30" s="9"/>
      <c r="IJ30" s="6"/>
      <c r="IK30" s="6"/>
    </row>
    <row r="31" spans="1:243" s="342" customFormat="1" ht="12" customHeight="1">
      <c r="A31" s="91" t="s">
        <v>224</v>
      </c>
      <c r="B31" s="796">
        <f t="shared" si="0"/>
        <v>11378.602874</v>
      </c>
      <c r="C31" s="92">
        <v>9534.628657</v>
      </c>
      <c r="D31" s="1175">
        <v>1843.974217</v>
      </c>
      <c r="E31" s="616">
        <f t="shared" si="1"/>
        <v>0.8379437056184231</v>
      </c>
      <c r="F31" s="617">
        <f t="shared" si="2"/>
        <v>0.16205629438157682</v>
      </c>
      <c r="G31" s="340"/>
      <c r="H31" s="645" t="s">
        <v>224</v>
      </c>
      <c r="I31" s="510">
        <v>5371.615778</v>
      </c>
      <c r="J31" s="618">
        <v>1272.607003</v>
      </c>
      <c r="K31" s="618">
        <v>666.1427400000001</v>
      </c>
      <c r="L31" s="725">
        <v>848.9136659999999</v>
      </c>
      <c r="M31" s="618">
        <v>548.855273</v>
      </c>
      <c r="N31" s="725">
        <v>469.40466200000003</v>
      </c>
      <c r="O31" s="252"/>
      <c r="P31" s="89"/>
      <c r="Q31" s="158"/>
      <c r="R31" s="159"/>
      <c r="S31" s="159"/>
      <c r="T31" s="331"/>
      <c r="U31" s="337"/>
      <c r="V31" s="159"/>
      <c r="W31" s="159"/>
      <c r="X31" s="331"/>
      <c r="Y31" s="213"/>
      <c r="Z31" s="158"/>
      <c r="AA31" s="159"/>
      <c r="AB31" s="84"/>
      <c r="AC31" s="159"/>
      <c r="AD31" s="84"/>
      <c r="AE31" s="159"/>
      <c r="AF31" s="84"/>
      <c r="AG31" s="310"/>
      <c r="AH31" s="159"/>
      <c r="AI31" s="331"/>
      <c r="AJ31" s="236"/>
      <c r="AK31" s="158"/>
      <c r="AL31" s="307"/>
      <c r="AM31" s="307"/>
      <c r="AN31" s="307"/>
      <c r="AO31" s="307"/>
      <c r="AP31" s="307"/>
      <c r="AQ31" s="311"/>
      <c r="AR31" s="311"/>
      <c r="AS31" s="99"/>
      <c r="AT31" s="158"/>
      <c r="AU31" s="312"/>
      <c r="AV31" s="84"/>
      <c r="AW31" s="310"/>
      <c r="AX31" s="312"/>
      <c r="AY31" s="84"/>
      <c r="AZ31" s="99"/>
      <c r="BA31" s="312"/>
      <c r="BB31" s="84"/>
      <c r="BC31" s="180"/>
      <c r="BD31" s="312"/>
      <c r="BE31" s="331"/>
      <c r="BF31" s="332"/>
      <c r="BG31" s="158"/>
      <c r="BH31" s="306"/>
      <c r="BI31" s="306"/>
      <c r="BJ31" s="306"/>
      <c r="BK31" s="304"/>
      <c r="BL31" s="311"/>
      <c r="BM31" s="311"/>
      <c r="BN31" s="311"/>
      <c r="BO31" s="311"/>
      <c r="BP31" s="311"/>
      <c r="BQ31" s="99"/>
      <c r="BR31" s="158"/>
      <c r="BS31" s="312"/>
      <c r="BT31" s="312"/>
      <c r="BU31" s="313"/>
      <c r="BV31" s="312"/>
      <c r="BW31" s="312"/>
      <c r="BX31" s="312"/>
      <c r="BY31" s="312"/>
      <c r="BZ31" s="312"/>
      <c r="CA31" s="99"/>
      <c r="CB31" s="158"/>
      <c r="CC31" s="160"/>
      <c r="CD31" s="333"/>
      <c r="CE31" s="333"/>
      <c r="CF31" s="333"/>
      <c r="CG31" s="160"/>
      <c r="CH31" s="160"/>
      <c r="CI31" s="333"/>
      <c r="CJ31" s="160"/>
      <c r="CK31" s="334"/>
      <c r="CL31" s="158"/>
      <c r="CM31" s="159"/>
      <c r="CN31" s="315"/>
      <c r="CO31" s="159"/>
      <c r="CP31" s="159"/>
      <c r="CQ31" s="159"/>
      <c r="CR31" s="159"/>
      <c r="CS31" s="159"/>
      <c r="CT31" s="316"/>
      <c r="CU31" s="99"/>
      <c r="CV31" s="158"/>
      <c r="CW31" s="317"/>
      <c r="CX31" s="335"/>
      <c r="CY31" s="335"/>
      <c r="CZ31" s="335"/>
      <c r="DA31" s="317"/>
      <c r="DB31" s="317"/>
      <c r="DC31" s="317"/>
      <c r="DD31" s="335"/>
      <c r="DE31" s="334"/>
      <c r="DF31" s="158"/>
      <c r="DG31" s="336"/>
      <c r="DH31" s="331"/>
      <c r="DI31" s="337"/>
      <c r="DJ31" s="318"/>
      <c r="DK31" s="331"/>
      <c r="DL31" s="336"/>
      <c r="DM31" s="338"/>
      <c r="DN31" s="312"/>
      <c r="DO31" s="331"/>
      <c r="DP31" s="331"/>
      <c r="DQ31" s="312"/>
      <c r="DR31" s="320"/>
      <c r="DS31" s="339"/>
      <c r="DT31" s="158"/>
      <c r="DU31" s="321"/>
      <c r="DV31" s="321"/>
      <c r="DW31" s="321"/>
      <c r="DX31" s="321"/>
      <c r="DY31" s="321"/>
      <c r="DZ31" s="338"/>
      <c r="EA31" s="99"/>
      <c r="EB31" s="99"/>
      <c r="EC31" s="99"/>
      <c r="ED31" s="99"/>
      <c r="EE31" s="99"/>
      <c r="EF31" s="99"/>
      <c r="EG31" s="99"/>
      <c r="EH31" s="99"/>
      <c r="EI31" s="99"/>
      <c r="EJ31" s="99"/>
      <c r="EK31" s="99"/>
      <c r="EL31" s="99"/>
      <c r="EM31" s="99"/>
      <c r="EN31" s="99"/>
      <c r="EO31" s="99"/>
      <c r="EP31" s="99"/>
      <c r="EQ31" s="99"/>
      <c r="ER31" s="158"/>
      <c r="ES31" s="336"/>
      <c r="ET31" s="331"/>
      <c r="EU31" s="338"/>
      <c r="EV31" s="312"/>
      <c r="EW31" s="331"/>
      <c r="EX31" s="331"/>
      <c r="EY31" s="312"/>
      <c r="EZ31" s="331"/>
      <c r="FA31" s="99"/>
      <c r="FB31" s="158"/>
      <c r="FC31" s="325"/>
      <c r="FD31" s="325"/>
      <c r="FE31" s="322"/>
      <c r="FF31" s="321"/>
      <c r="FG31" s="321"/>
      <c r="FH31" s="204"/>
      <c r="FI31" s="312"/>
      <c r="FJ31" s="326"/>
      <c r="FK31" s="341"/>
      <c r="FL31" s="158"/>
      <c r="FM31" s="324"/>
      <c r="FN31" s="312"/>
      <c r="FO31" s="312"/>
      <c r="FP31" s="312"/>
      <c r="FQ31" s="316"/>
      <c r="FR31" s="316"/>
      <c r="FS31" s="312"/>
      <c r="FT31" s="312"/>
      <c r="FU31" s="158"/>
      <c r="FV31" s="327"/>
      <c r="FW31" s="327"/>
      <c r="FX31" s="327"/>
      <c r="FY31" s="327"/>
      <c r="FZ31" s="327"/>
      <c r="GA31" s="327"/>
      <c r="GB31" s="327"/>
      <c r="GC31" s="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row>
    <row r="32" spans="1:245" ht="12" customHeight="1">
      <c r="A32" s="57" t="s">
        <v>225</v>
      </c>
      <c r="B32" s="794">
        <f t="shared" si="0"/>
        <v>177.617655</v>
      </c>
      <c r="C32" s="58">
        <v>107.348701</v>
      </c>
      <c r="D32" s="1173">
        <v>70.268954</v>
      </c>
      <c r="E32" s="612">
        <f t="shared" si="1"/>
        <v>0.6043808032484158</v>
      </c>
      <c r="F32" s="613">
        <f t="shared" si="2"/>
        <v>0.39561919675158413</v>
      </c>
      <c r="G32" s="287"/>
      <c r="H32" s="403" t="s">
        <v>225</v>
      </c>
      <c r="I32" s="502">
        <v>15.66</v>
      </c>
      <c r="J32" s="609">
        <v>11.55</v>
      </c>
      <c r="K32" s="609">
        <v>0</v>
      </c>
      <c r="L32" s="722">
        <v>1.939777</v>
      </c>
      <c r="M32" s="609">
        <v>27.85</v>
      </c>
      <c r="N32" s="722">
        <v>10</v>
      </c>
      <c r="O32" s="252"/>
      <c r="P32" s="67"/>
      <c r="Q32" s="148"/>
      <c r="R32" s="108"/>
      <c r="S32" s="108"/>
      <c r="T32" s="73"/>
      <c r="U32" s="296"/>
      <c r="V32" s="108"/>
      <c r="W32" s="108"/>
      <c r="X32" s="73"/>
      <c r="Y32" s="213"/>
      <c r="Z32" s="148"/>
      <c r="AA32" s="108"/>
      <c r="AB32" s="73"/>
      <c r="AC32" s="108"/>
      <c r="AD32" s="73"/>
      <c r="AE32" s="108"/>
      <c r="AF32" s="73"/>
      <c r="AG32" s="273"/>
      <c r="AH32" s="108"/>
      <c r="AI32" s="73"/>
      <c r="AJ32" s="294"/>
      <c r="AK32" s="148"/>
      <c r="AL32" s="252"/>
      <c r="AM32" s="252"/>
      <c r="AN32" s="252"/>
      <c r="AO32" s="252"/>
      <c r="AP32" s="252"/>
      <c r="AQ32" s="274"/>
      <c r="AR32" s="274"/>
      <c r="AT32" s="148"/>
      <c r="AU32" s="275"/>
      <c r="AV32" s="73"/>
      <c r="AW32" s="273"/>
      <c r="AX32" s="275"/>
      <c r="AY32" s="73"/>
      <c r="BA32" s="275"/>
      <c r="BB32" s="73"/>
      <c r="BD32" s="275"/>
      <c r="BE32" s="73"/>
      <c r="BF32" s="274"/>
      <c r="BG32" s="148"/>
      <c r="BH32" s="251"/>
      <c r="BI32" s="251"/>
      <c r="BJ32" s="251"/>
      <c r="BK32" s="276"/>
      <c r="BL32" s="274"/>
      <c r="BM32" s="274"/>
      <c r="BN32" s="274"/>
      <c r="BO32" s="274"/>
      <c r="BP32" s="274"/>
      <c r="BR32" s="148"/>
      <c r="BS32" s="275"/>
      <c r="BT32" s="275"/>
      <c r="BU32" s="277"/>
      <c r="BV32" s="275"/>
      <c r="BW32" s="275"/>
      <c r="BX32" s="275"/>
      <c r="BY32" s="275"/>
      <c r="BZ32" s="275"/>
      <c r="CA32" s="180"/>
      <c r="CB32" s="148"/>
      <c r="CC32" s="149"/>
      <c r="CD32" s="149"/>
      <c r="CE32" s="149"/>
      <c r="CF32" s="149"/>
      <c r="CG32" s="149"/>
      <c r="CH32" s="149"/>
      <c r="CI32" s="149"/>
      <c r="CJ32" s="149"/>
      <c r="CK32" s="278"/>
      <c r="CL32" s="148"/>
      <c r="CM32" s="108"/>
      <c r="CN32" s="279"/>
      <c r="CO32" s="108"/>
      <c r="CP32" s="108"/>
      <c r="CQ32" s="108"/>
      <c r="CR32" s="108"/>
      <c r="CS32" s="108"/>
      <c r="CT32" s="280"/>
      <c r="CV32" s="148"/>
      <c r="CW32" s="281"/>
      <c r="CX32" s="281"/>
      <c r="CY32" s="281"/>
      <c r="CZ32" s="281"/>
      <c r="DA32" s="281"/>
      <c r="DB32" s="281"/>
      <c r="DC32" s="281"/>
      <c r="DD32" s="281"/>
      <c r="DE32" s="278"/>
      <c r="DF32" s="148"/>
      <c r="DG32" s="275"/>
      <c r="DH32" s="73"/>
      <c r="DI32" s="296"/>
      <c r="DJ32" s="282"/>
      <c r="DK32" s="73"/>
      <c r="DL32" s="297"/>
      <c r="DM32" s="298"/>
      <c r="DN32" s="275"/>
      <c r="DO32" s="73"/>
      <c r="DP32" s="73"/>
      <c r="DQ32" s="275"/>
      <c r="DR32" s="284"/>
      <c r="DS32" s="285"/>
      <c r="DT32" s="148"/>
      <c r="DU32" s="285"/>
      <c r="DV32" s="285"/>
      <c r="DW32" s="285"/>
      <c r="DX32" s="285"/>
      <c r="DY32" s="285"/>
      <c r="DZ32" s="298"/>
      <c r="EA32" s="18"/>
      <c r="EB32" s="18"/>
      <c r="EC32" s="18"/>
      <c r="ED32" s="18"/>
      <c r="EE32" s="18"/>
      <c r="EF32" s="18"/>
      <c r="EG32" s="18"/>
      <c r="EH32" s="18"/>
      <c r="EI32" s="18"/>
      <c r="EJ32" s="18"/>
      <c r="EK32" s="18"/>
      <c r="EL32" s="18"/>
      <c r="EM32" s="18"/>
      <c r="EN32" s="18"/>
      <c r="EO32" s="18"/>
      <c r="EP32" s="18"/>
      <c r="EQ32" s="18"/>
      <c r="ER32" s="148"/>
      <c r="ES32" s="275"/>
      <c r="ET32" s="73"/>
      <c r="EU32" s="298"/>
      <c r="EV32" s="275"/>
      <c r="EW32" s="73"/>
      <c r="EX32" s="299"/>
      <c r="EY32" s="275"/>
      <c r="EZ32" s="73"/>
      <c r="FA32" s="180"/>
      <c r="FB32" s="148"/>
      <c r="FC32" s="290"/>
      <c r="FD32" s="290"/>
      <c r="FE32" s="286"/>
      <c r="FF32" s="285"/>
      <c r="FG32" s="285"/>
      <c r="FH32" s="205"/>
      <c r="FI32" s="275"/>
      <c r="FJ32" s="291"/>
      <c r="FK32" s="184"/>
      <c r="FL32" s="148"/>
      <c r="FM32" s="288"/>
      <c r="FN32" s="275"/>
      <c r="FO32" s="275"/>
      <c r="FP32" s="275"/>
      <c r="FQ32" s="280"/>
      <c r="FR32" s="280"/>
      <c r="FS32" s="275"/>
      <c r="FT32" s="275"/>
      <c r="FU32" s="148"/>
      <c r="FV32" s="292"/>
      <c r="FW32" s="292"/>
      <c r="FX32" s="292"/>
      <c r="FY32" s="292"/>
      <c r="FZ32" s="292"/>
      <c r="GA32" s="292"/>
      <c r="GB32" s="292"/>
      <c r="GC32" s="9"/>
      <c r="IJ32" s="6"/>
      <c r="IK32" s="6"/>
    </row>
    <row r="33" spans="1:243" s="13" customFormat="1" ht="12" customHeight="1">
      <c r="A33" s="68" t="s">
        <v>226</v>
      </c>
      <c r="B33" s="793">
        <f t="shared" si="0"/>
        <v>71.008511</v>
      </c>
      <c r="C33" s="69">
        <v>33.815263</v>
      </c>
      <c r="D33" s="1172">
        <v>37.193248</v>
      </c>
      <c r="E33" s="610">
        <f t="shared" si="1"/>
        <v>0.47621422451739626</v>
      </c>
      <c r="F33" s="611">
        <f t="shared" si="2"/>
        <v>0.5237857754826037</v>
      </c>
      <c r="G33" s="287"/>
      <c r="H33" s="599" t="s">
        <v>226</v>
      </c>
      <c r="I33" s="504">
        <v>5.38</v>
      </c>
      <c r="J33" s="275">
        <v>3.9225839999999996</v>
      </c>
      <c r="K33" s="275">
        <v>0</v>
      </c>
      <c r="L33" s="719">
        <v>6.5</v>
      </c>
      <c r="M33" s="275">
        <v>10.568843999999999</v>
      </c>
      <c r="N33" s="719">
        <v>3.5</v>
      </c>
      <c r="O33" s="252"/>
      <c r="P33" s="67"/>
      <c r="Q33" s="148"/>
      <c r="R33" s="108"/>
      <c r="S33" s="108"/>
      <c r="T33" s="73"/>
      <c r="U33" s="296"/>
      <c r="V33" s="108"/>
      <c r="W33" s="108"/>
      <c r="X33" s="73"/>
      <c r="Y33" s="213"/>
      <c r="Z33" s="148"/>
      <c r="AA33" s="108"/>
      <c r="AB33" s="73"/>
      <c r="AC33" s="108"/>
      <c r="AD33" s="73"/>
      <c r="AE33" s="108"/>
      <c r="AF33" s="73"/>
      <c r="AG33" s="273"/>
      <c r="AH33" s="108"/>
      <c r="AI33" s="73"/>
      <c r="AJ33" s="294"/>
      <c r="AK33" s="148"/>
      <c r="AL33" s="252"/>
      <c r="AM33" s="252"/>
      <c r="AN33" s="252"/>
      <c r="AO33" s="252"/>
      <c r="AP33" s="252"/>
      <c r="AQ33" s="274"/>
      <c r="AR33" s="274"/>
      <c r="AS33" s="180"/>
      <c r="AT33" s="148"/>
      <c r="AU33" s="275"/>
      <c r="AV33" s="73"/>
      <c r="AW33" s="273"/>
      <c r="AX33" s="275"/>
      <c r="AY33" s="73"/>
      <c r="AZ33" s="180"/>
      <c r="BA33" s="275"/>
      <c r="BB33" s="73"/>
      <c r="BC33" s="180"/>
      <c r="BD33" s="275"/>
      <c r="BE33" s="73"/>
      <c r="BF33" s="274"/>
      <c r="BG33" s="148"/>
      <c r="BH33" s="251"/>
      <c r="BI33" s="251"/>
      <c r="BJ33" s="251"/>
      <c r="BK33" s="276"/>
      <c r="BL33" s="274"/>
      <c r="BM33" s="274"/>
      <c r="BN33" s="274"/>
      <c r="BO33" s="274"/>
      <c r="BP33" s="274"/>
      <c r="BQ33" s="180"/>
      <c r="BR33" s="148"/>
      <c r="BS33" s="275"/>
      <c r="BT33" s="275"/>
      <c r="BU33" s="277"/>
      <c r="BV33" s="275"/>
      <c r="BW33" s="275"/>
      <c r="BX33" s="275"/>
      <c r="BY33" s="275"/>
      <c r="BZ33" s="275"/>
      <c r="CA33" s="180"/>
      <c r="CB33" s="148"/>
      <c r="CC33" s="149"/>
      <c r="CD33" s="149"/>
      <c r="CE33" s="149"/>
      <c r="CF33" s="149"/>
      <c r="CG33" s="149"/>
      <c r="CH33" s="149"/>
      <c r="CI33" s="149"/>
      <c r="CJ33" s="149"/>
      <c r="CK33" s="278"/>
      <c r="CL33" s="148"/>
      <c r="CM33" s="108"/>
      <c r="CN33" s="279"/>
      <c r="CO33" s="108"/>
      <c r="CP33" s="108"/>
      <c r="CQ33" s="108"/>
      <c r="CR33" s="108"/>
      <c r="CS33" s="108"/>
      <c r="CT33" s="280"/>
      <c r="CU33" s="180"/>
      <c r="CV33" s="148"/>
      <c r="CW33" s="281"/>
      <c r="CX33" s="281"/>
      <c r="CY33" s="281"/>
      <c r="CZ33" s="281"/>
      <c r="DA33" s="281"/>
      <c r="DB33" s="281"/>
      <c r="DC33" s="281"/>
      <c r="DD33" s="281"/>
      <c r="DE33" s="278"/>
      <c r="DF33" s="148"/>
      <c r="DG33" s="275"/>
      <c r="DH33" s="73"/>
      <c r="DI33" s="296"/>
      <c r="DJ33" s="282"/>
      <c r="DK33" s="73"/>
      <c r="DL33" s="297"/>
      <c r="DM33" s="298"/>
      <c r="DN33" s="275"/>
      <c r="DO33" s="73"/>
      <c r="DP33" s="73"/>
      <c r="DQ33" s="275"/>
      <c r="DR33" s="284"/>
      <c r="DS33" s="285"/>
      <c r="DT33" s="148"/>
      <c r="DU33" s="285"/>
      <c r="DV33" s="285"/>
      <c r="DW33" s="285"/>
      <c r="DX33" s="285"/>
      <c r="DY33" s="285"/>
      <c r="DZ33" s="298"/>
      <c r="EA33" s="9"/>
      <c r="EB33" s="9"/>
      <c r="EC33" s="9"/>
      <c r="ED33" s="9"/>
      <c r="EE33" s="9"/>
      <c r="EF33" s="9"/>
      <c r="EG33" s="9"/>
      <c r="EH33" s="9"/>
      <c r="EI33" s="9"/>
      <c r="EJ33" s="9"/>
      <c r="EK33" s="9"/>
      <c r="EL33" s="9"/>
      <c r="EM33" s="9"/>
      <c r="EN33" s="9"/>
      <c r="EO33" s="9"/>
      <c r="EP33" s="9"/>
      <c r="EQ33" s="9"/>
      <c r="ER33" s="148"/>
      <c r="ES33" s="275"/>
      <c r="ET33" s="73"/>
      <c r="EU33" s="298"/>
      <c r="EV33" s="275"/>
      <c r="EW33" s="73"/>
      <c r="EX33" s="299"/>
      <c r="EY33" s="275"/>
      <c r="EZ33" s="73"/>
      <c r="FA33" s="180"/>
      <c r="FB33" s="148"/>
      <c r="FC33" s="290"/>
      <c r="FD33" s="290"/>
      <c r="FE33" s="286"/>
      <c r="FF33" s="285"/>
      <c r="FG33" s="285"/>
      <c r="FH33" s="205"/>
      <c r="FI33" s="275"/>
      <c r="FJ33" s="291"/>
      <c r="FK33" s="184"/>
      <c r="FL33" s="148"/>
      <c r="FM33" s="288"/>
      <c r="FN33" s="275"/>
      <c r="FO33" s="275"/>
      <c r="FP33" s="275"/>
      <c r="FQ33" s="280"/>
      <c r="FR33" s="280"/>
      <c r="FS33" s="275"/>
      <c r="FT33" s="275"/>
      <c r="FU33" s="148"/>
      <c r="FV33" s="292"/>
      <c r="FW33" s="292"/>
      <c r="FX33" s="292"/>
      <c r="FY33" s="292"/>
      <c r="FZ33" s="292"/>
      <c r="GA33" s="292"/>
      <c r="GB33" s="292"/>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5" ht="12" customHeight="1">
      <c r="A34" s="57" t="s">
        <v>227</v>
      </c>
      <c r="B34" s="794">
        <f t="shared" si="0"/>
        <v>150.664872</v>
      </c>
      <c r="C34" s="58">
        <v>78.18687200000001</v>
      </c>
      <c r="D34" s="1173">
        <v>72.478</v>
      </c>
      <c r="E34" s="612">
        <f t="shared" si="1"/>
        <v>0.5189455973519826</v>
      </c>
      <c r="F34" s="613">
        <f t="shared" si="2"/>
        <v>0.48105440264801735</v>
      </c>
      <c r="G34" s="287"/>
      <c r="H34" s="403" t="s">
        <v>227</v>
      </c>
      <c r="I34" s="502">
        <v>21.152143</v>
      </c>
      <c r="J34" s="609">
        <v>15.64</v>
      </c>
      <c r="K34" s="609">
        <v>30.419318999999998</v>
      </c>
      <c r="L34" s="722">
        <v>0</v>
      </c>
      <c r="M34" s="609">
        <v>26.318</v>
      </c>
      <c r="N34" s="722">
        <v>13.06</v>
      </c>
      <c r="O34" s="252"/>
      <c r="P34" s="67"/>
      <c r="Q34" s="148"/>
      <c r="R34" s="108"/>
      <c r="S34" s="108"/>
      <c r="T34" s="73"/>
      <c r="U34" s="296"/>
      <c r="V34" s="108"/>
      <c r="W34" s="108"/>
      <c r="X34" s="73"/>
      <c r="Y34" s="213"/>
      <c r="Z34" s="148"/>
      <c r="AA34" s="108"/>
      <c r="AB34" s="73"/>
      <c r="AC34" s="108"/>
      <c r="AD34" s="73"/>
      <c r="AE34" s="108"/>
      <c r="AF34" s="73"/>
      <c r="AG34" s="273"/>
      <c r="AH34" s="108"/>
      <c r="AI34" s="73"/>
      <c r="AJ34" s="294"/>
      <c r="AK34" s="148"/>
      <c r="AL34" s="252"/>
      <c r="AM34" s="252"/>
      <c r="AN34" s="252"/>
      <c r="AO34" s="252"/>
      <c r="AP34" s="252"/>
      <c r="AQ34" s="274"/>
      <c r="AR34" s="274"/>
      <c r="AT34" s="148"/>
      <c r="AU34" s="275"/>
      <c r="AV34" s="73"/>
      <c r="AW34" s="273"/>
      <c r="AX34" s="275"/>
      <c r="AY34" s="73"/>
      <c r="BA34" s="275"/>
      <c r="BB34" s="73"/>
      <c r="BD34" s="275"/>
      <c r="BE34" s="73"/>
      <c r="BF34" s="274"/>
      <c r="BG34" s="148"/>
      <c r="BH34" s="251"/>
      <c r="BI34" s="251"/>
      <c r="BJ34" s="251"/>
      <c r="BK34" s="276"/>
      <c r="BL34" s="274"/>
      <c r="BM34" s="274"/>
      <c r="BN34" s="274"/>
      <c r="BO34" s="274"/>
      <c r="BP34" s="274"/>
      <c r="BR34" s="148"/>
      <c r="BS34" s="275"/>
      <c r="BT34" s="275"/>
      <c r="BU34" s="277"/>
      <c r="BV34" s="275"/>
      <c r="BW34" s="275"/>
      <c r="BX34" s="275"/>
      <c r="BY34" s="275"/>
      <c r="BZ34" s="275"/>
      <c r="CA34" s="180"/>
      <c r="CB34" s="148"/>
      <c r="CC34" s="149"/>
      <c r="CD34" s="149"/>
      <c r="CE34" s="149"/>
      <c r="CF34" s="149"/>
      <c r="CG34" s="149"/>
      <c r="CH34" s="149"/>
      <c r="CI34" s="149"/>
      <c r="CJ34" s="149"/>
      <c r="CK34" s="278"/>
      <c r="CL34" s="148"/>
      <c r="CM34" s="108"/>
      <c r="CN34" s="279"/>
      <c r="CO34" s="108"/>
      <c r="CP34" s="108"/>
      <c r="CQ34" s="108"/>
      <c r="CR34" s="108"/>
      <c r="CS34" s="108"/>
      <c r="CT34" s="280"/>
      <c r="CV34" s="148"/>
      <c r="CW34" s="281"/>
      <c r="CX34" s="281"/>
      <c r="CY34" s="281"/>
      <c r="CZ34" s="281"/>
      <c r="DA34" s="281"/>
      <c r="DB34" s="281"/>
      <c r="DC34" s="281"/>
      <c r="DD34" s="281"/>
      <c r="DE34" s="278"/>
      <c r="DF34" s="148"/>
      <c r="DG34" s="275"/>
      <c r="DH34" s="73"/>
      <c r="DI34" s="296"/>
      <c r="DJ34" s="282"/>
      <c r="DK34" s="73"/>
      <c r="DL34" s="297"/>
      <c r="DM34" s="298"/>
      <c r="DN34" s="275"/>
      <c r="DO34" s="73"/>
      <c r="DP34" s="73"/>
      <c r="DQ34" s="275"/>
      <c r="DR34" s="284"/>
      <c r="DS34" s="285"/>
      <c r="DT34" s="148"/>
      <c r="DU34" s="285"/>
      <c r="DV34" s="285"/>
      <c r="DW34" s="285"/>
      <c r="DX34" s="285"/>
      <c r="DY34" s="285"/>
      <c r="DZ34" s="298"/>
      <c r="EA34" s="18"/>
      <c r="EB34" s="18"/>
      <c r="EC34" s="18"/>
      <c r="ED34" s="18"/>
      <c r="EE34" s="18"/>
      <c r="EF34" s="18"/>
      <c r="EG34" s="18"/>
      <c r="EH34" s="18"/>
      <c r="EI34" s="18"/>
      <c r="EJ34" s="18"/>
      <c r="EK34" s="18"/>
      <c r="EL34" s="18"/>
      <c r="EM34" s="18"/>
      <c r="EN34" s="18"/>
      <c r="EO34" s="18"/>
      <c r="EP34" s="18"/>
      <c r="EQ34" s="18"/>
      <c r="ER34" s="148"/>
      <c r="ES34" s="275"/>
      <c r="ET34" s="73"/>
      <c r="EU34" s="298"/>
      <c r="EV34" s="275"/>
      <c r="EW34" s="73"/>
      <c r="EX34" s="299"/>
      <c r="EY34" s="275"/>
      <c r="EZ34" s="73"/>
      <c r="FA34" s="180"/>
      <c r="FB34" s="148"/>
      <c r="FC34" s="290"/>
      <c r="FD34" s="290"/>
      <c r="FE34" s="286"/>
      <c r="FF34" s="285"/>
      <c r="FG34" s="285"/>
      <c r="FH34" s="205"/>
      <c r="FI34" s="275"/>
      <c r="FJ34" s="291"/>
      <c r="FK34" s="184"/>
      <c r="FL34" s="148"/>
      <c r="FM34" s="288"/>
      <c r="FN34" s="275"/>
      <c r="FO34" s="275"/>
      <c r="FP34" s="275"/>
      <c r="FQ34" s="280"/>
      <c r="FR34" s="280"/>
      <c r="FS34" s="275"/>
      <c r="FT34" s="275"/>
      <c r="FU34" s="148"/>
      <c r="FV34" s="292"/>
      <c r="FW34" s="292"/>
      <c r="FX34" s="292"/>
      <c r="FY34" s="292"/>
      <c r="FZ34" s="292"/>
      <c r="GA34" s="292"/>
      <c r="GB34" s="292"/>
      <c r="GC34" s="9"/>
      <c r="IJ34" s="6"/>
      <c r="IK34" s="6"/>
    </row>
    <row r="35" spans="1:243" s="13" customFormat="1" ht="12" customHeight="1">
      <c r="A35" s="68" t="s">
        <v>228</v>
      </c>
      <c r="B35" s="793">
        <f t="shared" si="0"/>
        <v>298.401</v>
      </c>
      <c r="C35" s="69">
        <v>206.556</v>
      </c>
      <c r="D35" s="1172">
        <v>91.845</v>
      </c>
      <c r="E35" s="610">
        <f t="shared" si="1"/>
        <v>0.6922094765097973</v>
      </c>
      <c r="F35" s="611">
        <f t="shared" si="2"/>
        <v>0.30779052349020275</v>
      </c>
      <c r="G35" s="287"/>
      <c r="H35" s="599" t="s">
        <v>228</v>
      </c>
      <c r="I35" s="504">
        <v>28.93</v>
      </c>
      <c r="J35" s="275">
        <v>34.6</v>
      </c>
      <c r="K35" s="275">
        <v>66.162</v>
      </c>
      <c r="L35" s="719">
        <v>3.1</v>
      </c>
      <c r="M35" s="275">
        <v>46.91</v>
      </c>
      <c r="N35" s="719">
        <v>20</v>
      </c>
      <c r="O35" s="252"/>
      <c r="P35" s="67"/>
      <c r="Q35" s="148"/>
      <c r="R35" s="108"/>
      <c r="S35" s="108"/>
      <c r="T35" s="73"/>
      <c r="U35" s="296"/>
      <c r="V35" s="108"/>
      <c r="W35" s="108"/>
      <c r="X35" s="73"/>
      <c r="Y35" s="213"/>
      <c r="Z35" s="148"/>
      <c r="AA35" s="108"/>
      <c r="AB35" s="73"/>
      <c r="AC35" s="108"/>
      <c r="AD35" s="73"/>
      <c r="AE35" s="108"/>
      <c r="AF35" s="73"/>
      <c r="AG35" s="273"/>
      <c r="AH35" s="108"/>
      <c r="AI35" s="73"/>
      <c r="AJ35" s="294"/>
      <c r="AK35" s="148"/>
      <c r="AL35" s="252"/>
      <c r="AM35" s="252"/>
      <c r="AN35" s="252"/>
      <c r="AO35" s="252"/>
      <c r="AP35" s="252"/>
      <c r="AQ35" s="274"/>
      <c r="AR35" s="274"/>
      <c r="AS35" s="180"/>
      <c r="AT35" s="148"/>
      <c r="AU35" s="275"/>
      <c r="AV35" s="73"/>
      <c r="AW35" s="273"/>
      <c r="AX35" s="275"/>
      <c r="AY35" s="73"/>
      <c r="AZ35" s="180"/>
      <c r="BA35" s="275"/>
      <c r="BB35" s="73"/>
      <c r="BC35" s="180"/>
      <c r="BD35" s="275"/>
      <c r="BE35" s="73"/>
      <c r="BF35" s="274"/>
      <c r="BG35" s="148"/>
      <c r="BH35" s="251"/>
      <c r="BI35" s="251"/>
      <c r="BJ35" s="251"/>
      <c r="BK35" s="276"/>
      <c r="BL35" s="274"/>
      <c r="BM35" s="274"/>
      <c r="BN35" s="274"/>
      <c r="BO35" s="274"/>
      <c r="BP35" s="274"/>
      <c r="BQ35" s="180"/>
      <c r="BR35" s="148"/>
      <c r="BS35" s="275"/>
      <c r="BT35" s="275"/>
      <c r="BU35" s="277"/>
      <c r="BV35" s="275"/>
      <c r="BW35" s="275"/>
      <c r="BX35" s="275"/>
      <c r="BY35" s="275"/>
      <c r="BZ35" s="275"/>
      <c r="CA35" s="180"/>
      <c r="CB35" s="148"/>
      <c r="CC35" s="149"/>
      <c r="CD35" s="149"/>
      <c r="CE35" s="149"/>
      <c r="CF35" s="149"/>
      <c r="CG35" s="149"/>
      <c r="CH35" s="149"/>
      <c r="CI35" s="149"/>
      <c r="CJ35" s="149"/>
      <c r="CK35" s="278"/>
      <c r="CL35" s="148"/>
      <c r="CM35" s="108"/>
      <c r="CN35" s="279"/>
      <c r="CO35" s="108"/>
      <c r="CP35" s="108"/>
      <c r="CQ35" s="108"/>
      <c r="CR35" s="108"/>
      <c r="CS35" s="108"/>
      <c r="CT35" s="280"/>
      <c r="CU35" s="180"/>
      <c r="CV35" s="148"/>
      <c r="CW35" s="281"/>
      <c r="CX35" s="281"/>
      <c r="CY35" s="281"/>
      <c r="CZ35" s="281"/>
      <c r="DA35" s="281"/>
      <c r="DB35" s="281"/>
      <c r="DC35" s="281"/>
      <c r="DD35" s="281"/>
      <c r="DE35" s="278"/>
      <c r="DF35" s="148"/>
      <c r="DG35" s="275"/>
      <c r="DH35" s="73"/>
      <c r="DI35" s="296"/>
      <c r="DJ35" s="282"/>
      <c r="DK35" s="73"/>
      <c r="DL35" s="297"/>
      <c r="DM35" s="298"/>
      <c r="DN35" s="275"/>
      <c r="DO35" s="73"/>
      <c r="DP35" s="73"/>
      <c r="DQ35" s="275"/>
      <c r="DR35" s="284"/>
      <c r="DS35" s="285"/>
      <c r="DT35" s="148"/>
      <c r="DU35" s="285"/>
      <c r="DV35" s="285"/>
      <c r="DW35" s="285"/>
      <c r="DX35" s="285"/>
      <c r="DY35" s="285"/>
      <c r="DZ35" s="298"/>
      <c r="EA35" s="9"/>
      <c r="EB35" s="9"/>
      <c r="EC35" s="9"/>
      <c r="ED35" s="9"/>
      <c r="EE35" s="9"/>
      <c r="EF35" s="9"/>
      <c r="EG35" s="9"/>
      <c r="EH35" s="9"/>
      <c r="EI35" s="9"/>
      <c r="EJ35" s="9"/>
      <c r="EK35" s="9"/>
      <c r="EL35" s="9"/>
      <c r="EM35" s="9"/>
      <c r="EN35" s="9"/>
      <c r="EO35" s="9"/>
      <c r="EP35" s="9"/>
      <c r="EQ35" s="9"/>
      <c r="ER35" s="148"/>
      <c r="ES35" s="275"/>
      <c r="ET35" s="73"/>
      <c r="EU35" s="298"/>
      <c r="EV35" s="275"/>
      <c r="EW35" s="73"/>
      <c r="EX35" s="299"/>
      <c r="EY35" s="275"/>
      <c r="EZ35" s="73"/>
      <c r="FA35" s="180"/>
      <c r="FB35" s="148"/>
      <c r="FC35" s="290"/>
      <c r="FD35" s="290"/>
      <c r="FE35" s="286"/>
      <c r="FF35" s="285"/>
      <c r="FG35" s="285"/>
      <c r="FH35" s="205"/>
      <c r="FI35" s="275"/>
      <c r="FJ35" s="291"/>
      <c r="FK35" s="184"/>
      <c r="FL35" s="148"/>
      <c r="FM35" s="288"/>
      <c r="FN35" s="275"/>
      <c r="FO35" s="275"/>
      <c r="FP35" s="275"/>
      <c r="FQ35" s="280"/>
      <c r="FR35" s="280"/>
      <c r="FS35" s="275"/>
      <c r="FT35" s="275"/>
      <c r="FU35" s="148"/>
      <c r="FV35" s="292"/>
      <c r="FW35" s="292"/>
      <c r="FX35" s="292"/>
      <c r="FY35" s="292"/>
      <c r="FZ35" s="292"/>
      <c r="GA35" s="292"/>
      <c r="GB35" s="292"/>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5" ht="12" customHeight="1">
      <c r="A36" s="100" t="s">
        <v>325</v>
      </c>
      <c r="B36" s="799">
        <f t="shared" si="0"/>
        <v>697.6920379999999</v>
      </c>
      <c r="C36" s="1177">
        <v>425.906836</v>
      </c>
      <c r="D36" s="1176">
        <v>271.78520199999997</v>
      </c>
      <c r="E36" s="612">
        <f t="shared" si="1"/>
        <v>0.610451048317682</v>
      </c>
      <c r="F36" s="613">
        <f t="shared" si="2"/>
        <v>0.38954895168231807</v>
      </c>
      <c r="G36" s="323"/>
      <c r="H36" s="589" t="s">
        <v>325</v>
      </c>
      <c r="I36" s="502">
        <v>71.122143</v>
      </c>
      <c r="J36" s="609">
        <v>65.712584</v>
      </c>
      <c r="K36" s="609">
        <v>96.58131900000001</v>
      </c>
      <c r="L36" s="722">
        <v>11.539777</v>
      </c>
      <c r="M36" s="609">
        <v>111.646844</v>
      </c>
      <c r="N36" s="722">
        <v>46.56</v>
      </c>
      <c r="O36" s="252"/>
      <c r="P36" s="67"/>
      <c r="Q36" s="90"/>
      <c r="R36" s="159"/>
      <c r="S36" s="159"/>
      <c r="T36" s="84"/>
      <c r="U36" s="310"/>
      <c r="V36" s="159"/>
      <c r="W36" s="159"/>
      <c r="X36" s="84"/>
      <c r="Y36" s="213"/>
      <c r="Z36" s="90"/>
      <c r="AA36" s="159"/>
      <c r="AB36" s="84"/>
      <c r="AC36" s="159"/>
      <c r="AD36" s="84"/>
      <c r="AE36" s="159"/>
      <c r="AF36" s="84"/>
      <c r="AG36" s="310"/>
      <c r="AH36" s="159"/>
      <c r="AI36" s="84"/>
      <c r="AJ36" s="205"/>
      <c r="AK36" s="90"/>
      <c r="AL36" s="307"/>
      <c r="AM36" s="307"/>
      <c r="AN36" s="307"/>
      <c r="AO36" s="307"/>
      <c r="AP36" s="307"/>
      <c r="AQ36" s="274"/>
      <c r="AR36" s="274"/>
      <c r="AS36" s="9"/>
      <c r="AT36" s="90"/>
      <c r="AU36" s="312"/>
      <c r="AV36" s="84"/>
      <c r="AW36" s="310"/>
      <c r="AX36" s="312"/>
      <c r="AY36" s="84"/>
      <c r="BA36" s="312"/>
      <c r="BB36" s="84"/>
      <c r="BC36" s="157"/>
      <c r="BD36" s="312"/>
      <c r="BE36" s="84"/>
      <c r="BF36" s="274"/>
      <c r="BG36" s="90"/>
      <c r="BH36" s="306"/>
      <c r="BI36" s="306"/>
      <c r="BJ36" s="306"/>
      <c r="BK36" s="304"/>
      <c r="BL36" s="274"/>
      <c r="BM36" s="274"/>
      <c r="BN36" s="274"/>
      <c r="BO36" s="274"/>
      <c r="BP36" s="274"/>
      <c r="BQ36" s="9"/>
      <c r="BR36" s="90"/>
      <c r="BS36" s="312"/>
      <c r="BT36" s="312"/>
      <c r="BU36" s="313"/>
      <c r="BV36" s="312"/>
      <c r="BW36" s="312"/>
      <c r="BX36" s="312"/>
      <c r="BY36" s="312"/>
      <c r="BZ36" s="312"/>
      <c r="CB36" s="90"/>
      <c r="CC36" s="160"/>
      <c r="CD36" s="160"/>
      <c r="CE36" s="160"/>
      <c r="CF36" s="160"/>
      <c r="CG36" s="160"/>
      <c r="CH36" s="160"/>
      <c r="CI36" s="160"/>
      <c r="CJ36" s="160"/>
      <c r="CK36" s="278"/>
      <c r="CL36" s="90"/>
      <c r="CM36" s="159"/>
      <c r="CN36" s="315"/>
      <c r="CO36" s="159"/>
      <c r="CP36" s="159"/>
      <c r="CQ36" s="159"/>
      <c r="CR36" s="159"/>
      <c r="CS36" s="159"/>
      <c r="CT36" s="316"/>
      <c r="CU36" s="9"/>
      <c r="CV36" s="90"/>
      <c r="CW36" s="317"/>
      <c r="CX36" s="317"/>
      <c r="CY36" s="317"/>
      <c r="CZ36" s="317"/>
      <c r="DA36" s="317"/>
      <c r="DB36" s="317"/>
      <c r="DC36" s="317"/>
      <c r="DD36" s="317"/>
      <c r="DE36" s="278"/>
      <c r="DF36" s="90"/>
      <c r="DG36" s="312"/>
      <c r="DH36" s="84"/>
      <c r="DI36" s="310"/>
      <c r="DJ36" s="318"/>
      <c r="DK36" s="84"/>
      <c r="DL36" s="312"/>
      <c r="DM36" s="319"/>
      <c r="DN36" s="312"/>
      <c r="DO36" s="84"/>
      <c r="DP36" s="84"/>
      <c r="DQ36" s="312"/>
      <c r="DR36" s="320"/>
      <c r="DS36" s="285"/>
      <c r="DT36" s="90"/>
      <c r="DU36" s="321"/>
      <c r="DV36" s="321"/>
      <c r="DW36" s="321"/>
      <c r="DX36" s="321"/>
      <c r="DY36" s="321"/>
      <c r="DZ36" s="319"/>
      <c r="EA36" s="18"/>
      <c r="EB36" s="18"/>
      <c r="EC36" s="18"/>
      <c r="ED36" s="18"/>
      <c r="EE36" s="18"/>
      <c r="EF36" s="18"/>
      <c r="EG36" s="18"/>
      <c r="EH36" s="18"/>
      <c r="EI36" s="18"/>
      <c r="EJ36" s="18"/>
      <c r="EK36" s="18"/>
      <c r="EL36" s="18"/>
      <c r="EM36" s="18"/>
      <c r="EN36" s="18"/>
      <c r="EO36" s="18"/>
      <c r="EP36" s="18"/>
      <c r="EQ36" s="18"/>
      <c r="ER36" s="90"/>
      <c r="ES36" s="312"/>
      <c r="ET36" s="84"/>
      <c r="EU36" s="319"/>
      <c r="EV36" s="312"/>
      <c r="EW36" s="84"/>
      <c r="EX36" s="84"/>
      <c r="EY36" s="312"/>
      <c r="EZ36" s="84"/>
      <c r="FB36" s="90"/>
      <c r="FC36" s="325"/>
      <c r="FD36" s="325"/>
      <c r="FE36" s="322"/>
      <c r="FF36" s="321"/>
      <c r="FG36" s="321"/>
      <c r="FH36" s="204"/>
      <c r="FI36" s="312"/>
      <c r="FJ36" s="326"/>
      <c r="FK36" s="184"/>
      <c r="FL36" s="90"/>
      <c r="FM36" s="324"/>
      <c r="FN36" s="312"/>
      <c r="FO36" s="312"/>
      <c r="FP36" s="312"/>
      <c r="FQ36" s="316"/>
      <c r="FR36" s="316"/>
      <c r="FS36" s="312"/>
      <c r="FT36" s="312"/>
      <c r="FU36" s="90"/>
      <c r="FV36" s="327"/>
      <c r="FW36" s="327"/>
      <c r="FX36" s="327"/>
      <c r="FY36" s="327"/>
      <c r="FZ36" s="327"/>
      <c r="GA36" s="327"/>
      <c r="GB36" s="327"/>
      <c r="GC36" s="9"/>
      <c r="IJ36" s="6"/>
      <c r="IK36" s="6"/>
    </row>
    <row r="37" spans="1:243" s="345" customFormat="1" ht="12" customHeight="1">
      <c r="A37" s="91" t="s">
        <v>324</v>
      </c>
      <c r="B37" s="796">
        <f t="shared" si="0"/>
        <v>12076.294912</v>
      </c>
      <c r="C37" s="92">
        <v>9960.535493</v>
      </c>
      <c r="D37" s="1175">
        <v>2115.759419</v>
      </c>
      <c r="E37" s="616">
        <f t="shared" si="1"/>
        <v>0.8248006168764885</v>
      </c>
      <c r="F37" s="617">
        <f t="shared" si="2"/>
        <v>0.17519938312351147</v>
      </c>
      <c r="G37" s="323"/>
      <c r="H37" s="645" t="s">
        <v>324</v>
      </c>
      <c r="I37" s="510">
        <v>5442.737921</v>
      </c>
      <c r="J37" s="618">
        <v>1338.319587</v>
      </c>
      <c r="K37" s="618">
        <v>762.7240590000001</v>
      </c>
      <c r="L37" s="725">
        <v>860.453443</v>
      </c>
      <c r="M37" s="618">
        <v>660.5021170000001</v>
      </c>
      <c r="N37" s="725">
        <v>515.964662</v>
      </c>
      <c r="O37" s="252"/>
      <c r="P37" s="863"/>
      <c r="Q37" s="158"/>
      <c r="R37" s="159"/>
      <c r="S37" s="159"/>
      <c r="T37" s="84"/>
      <c r="U37" s="310"/>
      <c r="V37" s="159"/>
      <c r="W37" s="159"/>
      <c r="X37" s="84"/>
      <c r="Y37" s="213"/>
      <c r="Z37" s="158"/>
      <c r="AA37" s="159"/>
      <c r="AB37" s="84"/>
      <c r="AC37" s="159"/>
      <c r="AD37" s="84"/>
      <c r="AE37" s="159"/>
      <c r="AF37" s="84"/>
      <c r="AG37" s="310"/>
      <c r="AH37" s="159"/>
      <c r="AI37" s="84"/>
      <c r="AJ37" s="204"/>
      <c r="AK37" s="158"/>
      <c r="AL37" s="307"/>
      <c r="AM37" s="307"/>
      <c r="AN37" s="307"/>
      <c r="AO37" s="307"/>
      <c r="AP37" s="307"/>
      <c r="AQ37" s="311"/>
      <c r="AR37" s="311"/>
      <c r="AS37" s="90"/>
      <c r="AT37" s="158"/>
      <c r="AU37" s="312"/>
      <c r="AV37" s="84"/>
      <c r="AW37" s="310"/>
      <c r="AX37" s="312"/>
      <c r="AY37" s="84"/>
      <c r="AZ37" s="90"/>
      <c r="BA37" s="312"/>
      <c r="BB37" s="84"/>
      <c r="BC37" s="180"/>
      <c r="BD37" s="312"/>
      <c r="BE37" s="84"/>
      <c r="BF37" s="311"/>
      <c r="BG37" s="158"/>
      <c r="BH37" s="306"/>
      <c r="BI37" s="306"/>
      <c r="BJ37" s="306"/>
      <c r="BK37" s="304"/>
      <c r="BL37" s="311"/>
      <c r="BM37" s="311"/>
      <c r="BN37" s="311"/>
      <c r="BO37" s="311"/>
      <c r="BP37" s="311"/>
      <c r="BQ37" s="90"/>
      <c r="BR37" s="158"/>
      <c r="BS37" s="312"/>
      <c r="BT37" s="312"/>
      <c r="BU37" s="313"/>
      <c r="BV37" s="312"/>
      <c r="BW37" s="312"/>
      <c r="BX37" s="312"/>
      <c r="BY37" s="312"/>
      <c r="BZ37" s="312"/>
      <c r="CA37" s="90"/>
      <c r="CB37" s="158"/>
      <c r="CC37" s="160"/>
      <c r="CD37" s="160"/>
      <c r="CE37" s="160"/>
      <c r="CF37" s="160"/>
      <c r="CG37" s="160"/>
      <c r="CH37" s="160"/>
      <c r="CI37" s="160"/>
      <c r="CJ37" s="160"/>
      <c r="CK37" s="314"/>
      <c r="CL37" s="158"/>
      <c r="CM37" s="159"/>
      <c r="CN37" s="315"/>
      <c r="CO37" s="159"/>
      <c r="CP37" s="159"/>
      <c r="CQ37" s="159"/>
      <c r="CR37" s="159"/>
      <c r="CS37" s="159"/>
      <c r="CT37" s="316"/>
      <c r="CU37" s="90"/>
      <c r="CV37" s="158"/>
      <c r="CW37" s="317"/>
      <c r="CX37" s="317"/>
      <c r="CY37" s="317"/>
      <c r="CZ37" s="317"/>
      <c r="DA37" s="317"/>
      <c r="DB37" s="317"/>
      <c r="DC37" s="317"/>
      <c r="DD37" s="317"/>
      <c r="DE37" s="314"/>
      <c r="DF37" s="158"/>
      <c r="DG37" s="312"/>
      <c r="DH37" s="84"/>
      <c r="DI37" s="310"/>
      <c r="DJ37" s="318"/>
      <c r="DK37" s="84"/>
      <c r="DL37" s="312"/>
      <c r="DM37" s="319"/>
      <c r="DN37" s="312"/>
      <c r="DO37" s="84"/>
      <c r="DP37" s="84"/>
      <c r="DQ37" s="312"/>
      <c r="DR37" s="320"/>
      <c r="DS37" s="321"/>
      <c r="DT37" s="158"/>
      <c r="DU37" s="321"/>
      <c r="DV37" s="321"/>
      <c r="DW37" s="321"/>
      <c r="DX37" s="321"/>
      <c r="DY37" s="321"/>
      <c r="DZ37" s="319"/>
      <c r="EA37" s="90"/>
      <c r="EB37" s="90"/>
      <c r="EC37" s="90"/>
      <c r="ED37" s="90"/>
      <c r="EE37" s="90"/>
      <c r="EF37" s="90"/>
      <c r="EG37" s="90"/>
      <c r="EH37" s="90"/>
      <c r="EI37" s="90"/>
      <c r="EJ37" s="90"/>
      <c r="EK37" s="90"/>
      <c r="EL37" s="90"/>
      <c r="EM37" s="90"/>
      <c r="EN37" s="90"/>
      <c r="EO37" s="90"/>
      <c r="EP37" s="90"/>
      <c r="EQ37" s="90"/>
      <c r="ER37" s="158"/>
      <c r="ES37" s="312"/>
      <c r="ET37" s="84"/>
      <c r="EU37" s="319"/>
      <c r="EV37" s="312"/>
      <c r="EW37" s="84"/>
      <c r="EX37" s="84"/>
      <c r="EY37" s="312"/>
      <c r="EZ37" s="84"/>
      <c r="FA37" s="90"/>
      <c r="FB37" s="158"/>
      <c r="FC37" s="325"/>
      <c r="FD37" s="325"/>
      <c r="FE37" s="322"/>
      <c r="FF37" s="321"/>
      <c r="FG37" s="321"/>
      <c r="FH37" s="204"/>
      <c r="FI37" s="312"/>
      <c r="FJ37" s="326"/>
      <c r="FK37" s="184"/>
      <c r="FL37" s="158"/>
      <c r="FM37" s="324"/>
      <c r="FN37" s="312"/>
      <c r="FO37" s="312"/>
      <c r="FP37" s="312"/>
      <c r="FQ37" s="316"/>
      <c r="FR37" s="316"/>
      <c r="FS37" s="312"/>
      <c r="FT37" s="312"/>
      <c r="FU37" s="158"/>
      <c r="FV37" s="327"/>
      <c r="FW37" s="327"/>
      <c r="FX37" s="327"/>
      <c r="FY37" s="327"/>
      <c r="FZ37" s="327"/>
      <c r="GA37" s="327"/>
      <c r="GB37" s="327"/>
      <c r="GC37" s="9"/>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row>
    <row r="38" spans="1:186" ht="12" customHeight="1">
      <c r="A38" s="346" t="s">
        <v>441</v>
      </c>
      <c r="B38" s="888" t="s">
        <v>299</v>
      </c>
      <c r="C38" s="346"/>
      <c r="D38" s="111"/>
      <c r="E38" s="111"/>
      <c r="F38" s="111"/>
      <c r="G38" s="111"/>
      <c r="H38" s="346" t="s">
        <v>441</v>
      </c>
      <c r="I38" s="619"/>
      <c r="J38" s="346"/>
      <c r="K38" s="111"/>
      <c r="L38" s="111"/>
      <c r="P38" s="444"/>
      <c r="S38" s="349"/>
      <c r="U38" s="349"/>
      <c r="X38" s="513"/>
      <c r="Y38" s="513"/>
      <c r="AB38" s="198"/>
      <c r="AD38" s="294"/>
      <c r="AM38" s="198"/>
      <c r="AV38" s="349"/>
      <c r="AW38" s="9"/>
      <c r="AX38" s="349"/>
      <c r="AY38" s="9"/>
      <c r="BA38" s="9"/>
      <c r="BC38" s="9"/>
      <c r="BE38" s="9"/>
      <c r="BI38" s="198"/>
      <c r="BT38" s="349"/>
      <c r="BV38" s="349"/>
      <c r="CD38" s="349"/>
      <c r="CE38" s="9"/>
      <c r="CF38" s="349"/>
      <c r="CI38" s="9"/>
      <c r="CJ38" s="9"/>
      <c r="CK38" s="9"/>
      <c r="CN38" s="349"/>
      <c r="CO38" s="9"/>
      <c r="CP38" s="349"/>
      <c r="CQ38" s="9"/>
      <c r="CS38" s="9"/>
      <c r="CT38" s="9"/>
      <c r="CU38" s="9"/>
      <c r="CV38" s="9"/>
      <c r="CX38" s="349"/>
      <c r="CZ38" s="349"/>
      <c r="DH38" s="349"/>
      <c r="DJ38" s="198"/>
      <c r="DV38" s="349"/>
      <c r="DZ38" s="9"/>
      <c r="EC38" s="18"/>
      <c r="ED38" s="18"/>
      <c r="EE38" s="18"/>
      <c r="EF38" s="18"/>
      <c r="EG38" s="18"/>
      <c r="EH38" s="18"/>
      <c r="EI38" s="18"/>
      <c r="EJ38" s="18"/>
      <c r="EK38" s="18"/>
      <c r="EL38" s="18"/>
      <c r="EM38" s="18"/>
      <c r="EN38" s="18"/>
      <c r="EO38" s="18"/>
      <c r="EP38" s="18"/>
      <c r="EQ38" s="18"/>
      <c r="ER38" s="18"/>
      <c r="ES38" s="18"/>
      <c r="ET38" s="349"/>
      <c r="EV38" s="349"/>
      <c r="FD38" s="349"/>
      <c r="FH38" s="9"/>
      <c r="FN38" s="349"/>
      <c r="FO38" s="350"/>
      <c r="FP38" s="349"/>
      <c r="FQ38" s="198"/>
      <c r="FR38" s="198"/>
      <c r="FS38" s="198"/>
      <c r="FT38" s="180"/>
      <c r="FU38" s="9"/>
      <c r="FV38" s="180"/>
      <c r="GD38" s="184"/>
    </row>
    <row r="39" spans="1:178" ht="12" customHeight="1">
      <c r="A39" s="888" t="s">
        <v>505</v>
      </c>
      <c r="B39" s="347"/>
      <c r="D39" s="6"/>
      <c r="E39" s="6"/>
      <c r="F39" s="6"/>
      <c r="G39" s="6"/>
      <c r="H39" s="888" t="s">
        <v>343</v>
      </c>
      <c r="I39" s="862"/>
      <c r="J39" s="862"/>
      <c r="K39" s="862"/>
      <c r="L39" s="862"/>
      <c r="M39" s="862"/>
      <c r="O39" s="6"/>
      <c r="S39" s="352"/>
      <c r="T39" s="353"/>
      <c r="U39" s="353"/>
      <c r="V39" s="353"/>
      <c r="W39" s="353"/>
      <c r="X39" s="354"/>
      <c r="Y39" s="353"/>
      <c r="Z39" s="353"/>
      <c r="AB39" s="352"/>
      <c r="AC39" s="353"/>
      <c r="AD39" s="353"/>
      <c r="AE39" s="353"/>
      <c r="AF39" s="353"/>
      <c r="AG39" s="354"/>
      <c r="AH39" s="353"/>
      <c r="AI39" s="353"/>
      <c r="AJ39" s="353"/>
      <c r="AM39" s="349"/>
      <c r="AV39" s="349"/>
      <c r="AW39" s="9"/>
      <c r="AY39" s="9"/>
      <c r="BA39" s="9"/>
      <c r="BC39" s="9"/>
      <c r="BE39" s="9"/>
      <c r="BI39" s="349"/>
      <c r="BT39" s="349"/>
      <c r="CD39" s="349"/>
      <c r="CG39" s="9"/>
      <c r="CH39" s="9"/>
      <c r="CK39" s="9"/>
      <c r="CL39" s="9"/>
      <c r="CM39" s="9"/>
      <c r="CN39" s="349"/>
      <c r="CO39" s="9"/>
      <c r="CP39" s="9"/>
      <c r="CQ39" s="9"/>
      <c r="CS39" s="9"/>
      <c r="CT39" s="9"/>
      <c r="CU39" s="9"/>
      <c r="CV39" s="9"/>
      <c r="DH39" s="355"/>
      <c r="DJ39" s="349"/>
      <c r="DV39" s="198"/>
      <c r="DZ39" s="9"/>
      <c r="EC39" s="18"/>
      <c r="ED39" s="18"/>
      <c r="EE39" s="18"/>
      <c r="EF39" s="18"/>
      <c r="EG39" s="18"/>
      <c r="EH39" s="18"/>
      <c r="EI39" s="18"/>
      <c r="EJ39" s="18"/>
      <c r="EK39" s="18"/>
      <c r="EL39" s="18"/>
      <c r="EM39" s="18"/>
      <c r="EN39" s="18"/>
      <c r="EO39" s="18"/>
      <c r="EP39" s="18"/>
      <c r="EQ39" s="18"/>
      <c r="ER39" s="18"/>
      <c r="ES39" s="18"/>
      <c r="FN39" s="198"/>
      <c r="FO39" s="349"/>
      <c r="FP39" s="180"/>
      <c r="FQ39" s="9"/>
      <c r="FR39" s="9"/>
      <c r="FS39" s="9"/>
      <c r="FT39" s="9"/>
      <c r="FU39" s="9"/>
      <c r="FV39" s="9"/>
    </row>
    <row r="40" spans="1:187" ht="15.75" customHeight="1">
      <c r="A40" s="888" t="s">
        <v>54</v>
      </c>
      <c r="Q40" s="206"/>
      <c r="R40" s="360"/>
      <c r="AA40" s="120"/>
      <c r="AF40" s="9"/>
      <c r="AH40" s="9"/>
      <c r="AI40" s="9"/>
      <c r="AK40" s="9"/>
      <c r="AL40" s="9"/>
      <c r="AM40" s="371"/>
      <c r="AN40" s="9"/>
      <c r="AO40" s="9"/>
      <c r="AP40" s="9"/>
      <c r="AQ40" s="9"/>
      <c r="AR40" s="9"/>
      <c r="AS40" s="9"/>
      <c r="AT40" s="9"/>
      <c r="AY40" s="120"/>
      <c r="AZ40" s="120"/>
      <c r="BA40" s="120"/>
      <c r="BB40" s="120"/>
      <c r="BC40" s="120"/>
      <c r="BD40" s="120"/>
      <c r="BE40" s="120"/>
      <c r="BF40" s="120"/>
      <c r="BG40" s="120"/>
      <c r="BH40" s="120"/>
      <c r="BI40" s="120"/>
      <c r="BJ40" s="246"/>
      <c r="BK40" s="372"/>
      <c r="BL40" s="372"/>
      <c r="BM40" s="120"/>
      <c r="BN40" s="120"/>
      <c r="BO40" s="120"/>
      <c r="BP40" s="120"/>
      <c r="BQ40" s="120"/>
      <c r="BR40" s="24"/>
      <c r="BS40" s="120"/>
      <c r="CD40" s="373"/>
      <c r="CE40" s="374"/>
      <c r="CF40" s="374"/>
      <c r="CG40" s="374"/>
      <c r="CH40" s="374"/>
      <c r="CI40" s="374"/>
      <c r="CJ40" s="374"/>
      <c r="CK40" s="374"/>
      <c r="CL40" s="374"/>
      <c r="DH40" s="187"/>
      <c r="DL40" s="375"/>
      <c r="DR40" s="180"/>
      <c r="DU40" s="9"/>
      <c r="DV40" s="376"/>
      <c r="DW40" s="377"/>
      <c r="EC40" s="18"/>
      <c r="ED40" s="18"/>
      <c r="EE40" s="18"/>
      <c r="EF40" s="18"/>
      <c r="EG40" s="18"/>
      <c r="EH40" s="18"/>
      <c r="EI40" s="18"/>
      <c r="EJ40" s="18"/>
      <c r="EK40" s="18"/>
      <c r="EL40" s="18"/>
      <c r="EM40" s="18"/>
      <c r="EN40" s="18"/>
      <c r="EO40" s="18"/>
      <c r="EP40" s="18"/>
      <c r="EQ40" s="18"/>
      <c r="ER40" s="18"/>
      <c r="ES40" s="18"/>
      <c r="EW40" s="378"/>
      <c r="GE40" s="90"/>
    </row>
    <row r="41" spans="1:165" ht="12" customHeight="1">
      <c r="A41" s="888" t="s">
        <v>52</v>
      </c>
      <c r="H41" s="705" t="s">
        <v>300</v>
      </c>
      <c r="I41" s="116"/>
      <c r="J41" s="116"/>
      <c r="K41" s="116"/>
      <c r="L41" s="116"/>
      <c r="M41" s="552"/>
      <c r="N41" s="394"/>
      <c r="O41" s="620"/>
      <c r="Q41" s="133"/>
      <c r="R41" s="139"/>
      <c r="S41" s="136"/>
      <c r="T41" s="200"/>
      <c r="U41" s="201"/>
      <c r="Z41" s="9"/>
      <c r="AA41" s="381"/>
      <c r="AB41" s="136"/>
      <c r="AC41" s="200"/>
      <c r="AD41" s="201"/>
      <c r="AF41" s="9"/>
      <c r="AH41" s="9"/>
      <c r="AI41" s="9"/>
      <c r="AJ41" s="382"/>
      <c r="AK41" s="9"/>
      <c r="AL41" s="9"/>
      <c r="AM41" s="9"/>
      <c r="AN41" s="246"/>
      <c r="AO41" s="372"/>
      <c r="AP41" s="372"/>
      <c r="AR41" s="9"/>
      <c r="AT41" s="24"/>
      <c r="AU41" s="9"/>
      <c r="AV41" s="136"/>
      <c r="AW41" s="200"/>
      <c r="AX41" s="201"/>
      <c r="AY41" s="9"/>
      <c r="AZ41" s="205"/>
      <c r="BA41" s="9"/>
      <c r="BB41" s="9"/>
      <c r="BC41" s="9"/>
      <c r="BD41" s="9"/>
      <c r="BE41" s="9"/>
      <c r="BF41" s="382"/>
      <c r="BG41" s="383"/>
      <c r="BH41" s="384"/>
      <c r="BI41" s="9"/>
      <c r="BJ41" s="9"/>
      <c r="BK41" s="9"/>
      <c r="BL41" s="9"/>
      <c r="BM41" s="9"/>
      <c r="BN41" s="9"/>
      <c r="BO41" s="9"/>
      <c r="BP41" s="9"/>
      <c r="BQ41" s="9"/>
      <c r="BR41" s="9"/>
      <c r="BS41" s="9"/>
      <c r="BT41" s="136"/>
      <c r="BU41" s="200"/>
      <c r="BV41" s="201"/>
      <c r="CF41" s="246"/>
      <c r="CG41" s="372"/>
      <c r="CH41" s="372"/>
      <c r="CN41" s="136"/>
      <c r="CO41" s="200"/>
      <c r="CP41" s="201"/>
      <c r="DH41" s="136"/>
      <c r="DI41" s="200"/>
      <c r="DJ41" s="201"/>
      <c r="DL41" s="375"/>
      <c r="DR41" s="180"/>
      <c r="DW41" s="205"/>
      <c r="DX41" s="201"/>
      <c r="DY41" s="201"/>
      <c r="DZ41" s="201"/>
      <c r="EC41" s="18"/>
      <c r="ED41" s="18"/>
      <c r="EE41" s="18"/>
      <c r="EF41" s="18"/>
      <c r="EG41" s="18"/>
      <c r="EH41" s="18"/>
      <c r="EI41" s="18"/>
      <c r="EJ41" s="18"/>
      <c r="EK41" s="18"/>
      <c r="EL41" s="18"/>
      <c r="EM41" s="18"/>
      <c r="EN41" s="18"/>
      <c r="EO41" s="18"/>
      <c r="EP41" s="18"/>
      <c r="EQ41" s="18"/>
      <c r="ER41" s="18"/>
      <c r="ES41" s="18"/>
      <c r="EW41" s="386"/>
      <c r="FB41" s="378"/>
      <c r="FD41" s="136"/>
      <c r="FE41" s="200"/>
      <c r="FF41" s="201"/>
      <c r="FG41" s="372"/>
      <c r="FH41" s="372"/>
      <c r="FI41" s="372"/>
    </row>
    <row r="42" spans="1:165" ht="12" customHeight="1">
      <c r="A42" s="1196"/>
      <c r="B42" s="116"/>
      <c r="C42" s="116"/>
      <c r="D42" s="116"/>
      <c r="H42" s="705"/>
      <c r="I42" s="116"/>
      <c r="J42" s="116"/>
      <c r="K42" s="116"/>
      <c r="L42" s="116"/>
      <c r="M42" s="552"/>
      <c r="N42" s="394"/>
      <c r="O42" s="620"/>
      <c r="Q42" s="133"/>
      <c r="R42" s="139"/>
      <c r="S42" s="136"/>
      <c r="T42" s="200"/>
      <c r="U42" s="201"/>
      <c r="Z42" s="9"/>
      <c r="AA42" s="381"/>
      <c r="AB42" s="136"/>
      <c r="AC42" s="200"/>
      <c r="AD42" s="201"/>
      <c r="AF42" s="9"/>
      <c r="AH42" s="9"/>
      <c r="AI42" s="9"/>
      <c r="AJ42" s="382"/>
      <c r="AK42" s="9"/>
      <c r="AL42" s="9"/>
      <c r="AM42" s="9"/>
      <c r="AN42" s="246"/>
      <c r="AO42" s="372"/>
      <c r="AP42" s="372"/>
      <c r="AR42" s="9"/>
      <c r="AT42" s="24"/>
      <c r="AU42" s="9"/>
      <c r="AV42" s="136"/>
      <c r="AW42" s="200"/>
      <c r="AX42" s="201"/>
      <c r="AY42" s="9"/>
      <c r="AZ42" s="205"/>
      <c r="BA42" s="9"/>
      <c r="BB42" s="9"/>
      <c r="BC42" s="9"/>
      <c r="BD42" s="9"/>
      <c r="BE42" s="9"/>
      <c r="BF42" s="382"/>
      <c r="BG42" s="383"/>
      <c r="BH42" s="384"/>
      <c r="BI42" s="9"/>
      <c r="BJ42" s="9"/>
      <c r="BK42" s="9"/>
      <c r="BL42" s="9"/>
      <c r="BM42" s="9"/>
      <c r="BN42" s="9"/>
      <c r="BO42" s="9"/>
      <c r="BP42" s="9"/>
      <c r="BQ42" s="9"/>
      <c r="BR42" s="9"/>
      <c r="BS42" s="9"/>
      <c r="BT42" s="136"/>
      <c r="BU42" s="200"/>
      <c r="BV42" s="201"/>
      <c r="CF42" s="246"/>
      <c r="CG42" s="372"/>
      <c r="CH42" s="372"/>
      <c r="CN42" s="136"/>
      <c r="CO42" s="200"/>
      <c r="CP42" s="201"/>
      <c r="DH42" s="136"/>
      <c r="DI42" s="200"/>
      <c r="DJ42" s="201"/>
      <c r="DL42" s="375"/>
      <c r="DR42" s="180"/>
      <c r="DW42" s="205"/>
      <c r="DX42" s="201"/>
      <c r="DY42" s="201"/>
      <c r="DZ42" s="201"/>
      <c r="EC42" s="18"/>
      <c r="ED42" s="18"/>
      <c r="EE42" s="18"/>
      <c r="EF42" s="18"/>
      <c r="EG42" s="18"/>
      <c r="EH42" s="18"/>
      <c r="EI42" s="18"/>
      <c r="EJ42" s="18"/>
      <c r="EK42" s="18"/>
      <c r="EL42" s="18"/>
      <c r="EM42" s="18"/>
      <c r="EN42" s="18"/>
      <c r="EO42" s="18"/>
      <c r="EP42" s="18"/>
      <c r="EQ42" s="18"/>
      <c r="ER42" s="18"/>
      <c r="ES42" s="18"/>
      <c r="EW42" s="386"/>
      <c r="FB42" s="378"/>
      <c r="FD42" s="136"/>
      <c r="FE42" s="200"/>
      <c r="FF42" s="201"/>
      <c r="FG42" s="372"/>
      <c r="FH42" s="372"/>
      <c r="FI42" s="372"/>
    </row>
    <row r="43" spans="1:187" ht="12" customHeight="1">
      <c r="A43" s="1243" t="s">
        <v>457</v>
      </c>
      <c r="B43" s="1211"/>
      <c r="C43" s="1212"/>
      <c r="D43" s="116"/>
      <c r="E43" s="621"/>
      <c r="G43" s="622"/>
      <c r="H43" s="13"/>
      <c r="I43" s="116"/>
      <c r="J43" s="552"/>
      <c r="K43" s="552"/>
      <c r="L43" s="552"/>
      <c r="M43" s="116"/>
      <c r="N43" s="13"/>
      <c r="Q43" s="24"/>
      <c r="R43" s="139"/>
      <c r="S43" s="9"/>
      <c r="T43" s="130"/>
      <c r="U43" s="243"/>
      <c r="AA43" s="143"/>
      <c r="AB43" s="225"/>
      <c r="AC43" s="206"/>
      <c r="AD43" s="225"/>
      <c r="AE43" s="143"/>
      <c r="AG43" s="225"/>
      <c r="AH43" s="225"/>
      <c r="AI43" s="226"/>
      <c r="AJ43" s="226"/>
      <c r="AK43" s="226"/>
      <c r="AL43" s="226"/>
      <c r="AM43" s="226"/>
      <c r="AN43" s="226"/>
      <c r="AO43" s="226"/>
      <c r="AP43" s="226"/>
      <c r="AQ43" s="226"/>
      <c r="AR43" s="206"/>
      <c r="AS43" s="226"/>
      <c r="AU43" s="226"/>
      <c r="AV43" s="9"/>
      <c r="AW43" s="206"/>
      <c r="AX43" s="184"/>
      <c r="AZ43" s="206"/>
      <c r="BA43" s="206"/>
      <c r="BB43" s="184"/>
      <c r="BC43" s="184"/>
      <c r="BD43" s="206"/>
      <c r="BE43" s="226"/>
      <c r="BF43" s="226"/>
      <c r="BG43" s="226"/>
      <c r="BH43" s="206"/>
      <c r="BI43" s="226"/>
      <c r="BJ43" s="226"/>
      <c r="BK43" s="226"/>
      <c r="BL43" s="226"/>
      <c r="BM43" s="226"/>
      <c r="BN43" s="226"/>
      <c r="BO43" s="226"/>
      <c r="BP43" s="226"/>
      <c r="BQ43" s="226"/>
      <c r="BR43" s="226"/>
      <c r="BS43" s="229"/>
      <c r="BT43" s="140"/>
      <c r="BU43" s="225"/>
      <c r="BV43" s="225"/>
      <c r="BW43" s="225"/>
      <c r="BX43" s="225"/>
      <c r="BY43" s="225"/>
      <c r="BZ43" s="225"/>
      <c r="CA43" s="225"/>
      <c r="CB43" s="225"/>
      <c r="CN43" s="140"/>
      <c r="CO43" s="225"/>
      <c r="CP43" s="225"/>
      <c r="CQ43" s="225"/>
      <c r="CR43" s="225"/>
      <c r="CS43" s="225"/>
      <c r="CT43" s="225"/>
      <c r="CU43" s="225"/>
      <c r="CV43" s="225"/>
      <c r="CZ43" s="387"/>
      <c r="DA43" s="387"/>
      <c r="DB43" s="357"/>
      <c r="DC43" s="357"/>
      <c r="DH43" s="139"/>
      <c r="DI43" s="204"/>
      <c r="DJ43" s="204"/>
      <c r="DK43" s="204"/>
      <c r="DL43" s="388"/>
      <c r="DM43" s="245"/>
      <c r="DN43" s="204"/>
      <c r="DS43" s="140"/>
      <c r="DU43" s="205"/>
      <c r="DW43" s="294"/>
      <c r="EB43" s="389"/>
      <c r="EC43" s="18"/>
      <c r="ED43" s="18"/>
      <c r="EE43" s="18"/>
      <c r="EF43" s="18"/>
      <c r="EG43" s="18"/>
      <c r="EH43" s="18"/>
      <c r="EI43" s="18"/>
      <c r="EJ43" s="18"/>
      <c r="EK43" s="18"/>
      <c r="EL43" s="18"/>
      <c r="EM43" s="18"/>
      <c r="EN43" s="18"/>
      <c r="EO43" s="18"/>
      <c r="EP43" s="18"/>
      <c r="EQ43" s="18"/>
      <c r="ER43" s="18"/>
      <c r="ES43" s="18"/>
      <c r="EW43" s="294"/>
      <c r="EZ43" s="391"/>
      <c r="FB43" s="386"/>
      <c r="FD43" s="139"/>
      <c r="GE43" s="90"/>
    </row>
    <row r="44" spans="1:162" ht="30" customHeight="1">
      <c r="A44" s="1238"/>
      <c r="B44" s="1480" t="s">
        <v>421</v>
      </c>
      <c r="C44" s="1481"/>
      <c r="D44" s="1482"/>
      <c r="E44" s="621"/>
      <c r="F44" s="621"/>
      <c r="G44" s="621"/>
      <c r="H44" s="116"/>
      <c r="I44" s="116"/>
      <c r="J44" s="116"/>
      <c r="K44" s="110"/>
      <c r="L44" s="110"/>
      <c r="M44" s="116"/>
      <c r="N44" s="13"/>
      <c r="Q44" s="142"/>
      <c r="S44" s="143"/>
      <c r="T44" s="130"/>
      <c r="U44" s="206"/>
      <c r="V44" s="393"/>
      <c r="W44" s="393"/>
      <c r="X44" s="205"/>
      <c r="AA44" s="225"/>
      <c r="AB44" s="235"/>
      <c r="AC44" s="206"/>
      <c r="AD44" s="225"/>
      <c r="AE44" s="206"/>
      <c r="AF44" s="395"/>
      <c r="AG44" s="206"/>
      <c r="AH44" s="225"/>
      <c r="AI44" s="226"/>
      <c r="AJ44" s="226"/>
      <c r="AK44" s="226"/>
      <c r="AL44" s="226"/>
      <c r="AM44" s="226"/>
      <c r="AN44" s="226"/>
      <c r="AO44" s="226"/>
      <c r="AP44" s="226"/>
      <c r="AQ44" s="226"/>
      <c r="AR44" s="206"/>
      <c r="AS44" s="226"/>
      <c r="AT44" s="226"/>
      <c r="AU44" s="226"/>
      <c r="AV44" s="143"/>
      <c r="AW44" s="206"/>
      <c r="AX44" s="184"/>
      <c r="AZ44" s="206"/>
      <c r="BA44" s="206"/>
      <c r="BB44" s="184"/>
      <c r="BC44" s="184"/>
      <c r="BD44" s="206"/>
      <c r="BE44" s="225"/>
      <c r="BF44" s="225"/>
      <c r="BG44" s="225"/>
      <c r="BH44" s="225"/>
      <c r="BI44" s="9"/>
      <c r="BJ44" s="9"/>
      <c r="BK44" s="9"/>
      <c r="BL44" s="9"/>
      <c r="BM44" s="9"/>
      <c r="BN44" s="9"/>
      <c r="BO44" s="9"/>
      <c r="BP44" s="9"/>
      <c r="BQ44" s="225"/>
      <c r="BR44" s="225"/>
      <c r="BS44" s="240"/>
      <c r="BT44" s="143"/>
      <c r="BU44" s="225"/>
      <c r="BV44" s="225"/>
      <c r="BW44" s="225"/>
      <c r="BX44" s="225"/>
      <c r="BY44" s="225"/>
      <c r="BZ44" s="225"/>
      <c r="CA44" s="225"/>
      <c r="CB44" s="225"/>
      <c r="CN44" s="143"/>
      <c r="CO44" s="225"/>
      <c r="CP44" s="225"/>
      <c r="CQ44" s="225"/>
      <c r="CR44" s="225"/>
      <c r="CS44" s="225"/>
      <c r="CT44" s="225"/>
      <c r="CU44" s="225"/>
      <c r="CV44" s="225"/>
      <c r="DH44" s="143"/>
      <c r="DI44" s="396"/>
      <c r="DJ44" s="236"/>
      <c r="DK44" s="232"/>
      <c r="DL44" s="397"/>
      <c r="DM44" s="245"/>
      <c r="DN44" s="294"/>
      <c r="DR44" s="398"/>
      <c r="DU44" s="205"/>
      <c r="EC44" s="18"/>
      <c r="ED44" s="18"/>
      <c r="EE44" s="18"/>
      <c r="EF44" s="18"/>
      <c r="EG44" s="18"/>
      <c r="EH44" s="18"/>
      <c r="EI44" s="18"/>
      <c r="EJ44" s="18"/>
      <c r="EK44" s="18"/>
      <c r="EL44" s="18"/>
      <c r="EM44" s="18"/>
      <c r="EN44" s="18"/>
      <c r="EO44" s="18"/>
      <c r="EP44" s="18"/>
      <c r="EQ44" s="18"/>
      <c r="ER44" s="18"/>
      <c r="ES44" s="18"/>
      <c r="EZ44" s="391"/>
      <c r="FB44" s="294"/>
      <c r="FD44" s="143"/>
      <c r="FE44" s="232"/>
      <c r="FF44" s="232"/>
    </row>
    <row r="45" spans="1:160" ht="12" customHeight="1">
      <c r="A45" s="1216" t="s">
        <v>195</v>
      </c>
      <c r="B45" s="1485" t="s">
        <v>88</v>
      </c>
      <c r="C45" s="1239" t="s">
        <v>277</v>
      </c>
      <c r="D45" s="1240"/>
      <c r="E45" s="606"/>
      <c r="F45" s="606"/>
      <c r="G45" s="606"/>
      <c r="H45" s="116"/>
      <c r="I45" s="116"/>
      <c r="J45" s="116"/>
      <c r="K45" s="116"/>
      <c r="L45" s="116"/>
      <c r="M45" s="116"/>
      <c r="N45" s="13"/>
      <c r="Q45" s="142"/>
      <c r="S45" s="144"/>
      <c r="T45" s="245"/>
      <c r="U45" s="555"/>
      <c r="V45" s="142"/>
      <c r="W45" s="142"/>
      <c r="Y45" s="517"/>
      <c r="AA45" s="178"/>
      <c r="AC45" s="232"/>
      <c r="AD45" s="236"/>
      <c r="AE45" s="236"/>
      <c r="AF45" s="259"/>
      <c r="AG45" s="236"/>
      <c r="AH45" s="236"/>
      <c r="AI45" s="232"/>
      <c r="AJ45" s="232"/>
      <c r="AK45" s="232"/>
      <c r="AL45" s="232"/>
      <c r="AM45" s="232"/>
      <c r="AN45" s="232"/>
      <c r="AO45" s="232"/>
      <c r="AP45" s="232"/>
      <c r="AQ45" s="232"/>
      <c r="AR45" s="232"/>
      <c r="AS45" s="232"/>
      <c r="AT45" s="232"/>
      <c r="AU45" s="232"/>
      <c r="AV45" s="9"/>
      <c r="AW45" s="232"/>
      <c r="AX45" s="395"/>
      <c r="AZ45" s="232"/>
      <c r="BA45" s="235"/>
      <c r="BC45" s="393"/>
      <c r="BD45" s="232"/>
      <c r="BE45" s="236"/>
      <c r="BF45" s="236"/>
      <c r="BG45" s="236"/>
      <c r="BH45" s="235"/>
      <c r="BI45" s="236"/>
      <c r="BJ45" s="236"/>
      <c r="BK45" s="236"/>
      <c r="BL45" s="236"/>
      <c r="BM45" s="236"/>
      <c r="BN45" s="236"/>
      <c r="BO45" s="236"/>
      <c r="BP45" s="236"/>
      <c r="BQ45" s="236"/>
      <c r="BR45" s="236"/>
      <c r="BS45" s="211"/>
      <c r="BT45" s="144"/>
      <c r="BU45" s="225"/>
      <c r="BV45" s="225"/>
      <c r="BW45" s="225"/>
      <c r="BX45" s="225"/>
      <c r="BY45" s="225"/>
      <c r="BZ45" s="225"/>
      <c r="CA45" s="225"/>
      <c r="CB45" s="206"/>
      <c r="CN45" s="144"/>
      <c r="CO45" s="225"/>
      <c r="CP45" s="225"/>
      <c r="CQ45" s="225"/>
      <c r="CR45" s="225"/>
      <c r="CS45" s="225"/>
      <c r="CT45" s="225"/>
      <c r="CU45" s="225"/>
      <c r="CV45" s="206"/>
      <c r="DH45" s="144"/>
      <c r="DI45" s="400"/>
      <c r="DJ45" s="401"/>
      <c r="DK45" s="401"/>
      <c r="DL45" s="402"/>
      <c r="DN45" s="401"/>
      <c r="DR45" s="180"/>
      <c r="DU45" s="211"/>
      <c r="EC45" s="18"/>
      <c r="ED45" s="18"/>
      <c r="EE45" s="18"/>
      <c r="EF45" s="18"/>
      <c r="EG45" s="18"/>
      <c r="EH45" s="18"/>
      <c r="EI45" s="18"/>
      <c r="EJ45" s="18"/>
      <c r="EK45" s="18"/>
      <c r="EL45" s="18"/>
      <c r="EM45" s="18"/>
      <c r="EN45" s="18"/>
      <c r="EO45" s="18"/>
      <c r="EP45" s="18"/>
      <c r="EQ45" s="18"/>
      <c r="ER45" s="18"/>
      <c r="ES45" s="18"/>
      <c r="EZ45" s="9"/>
      <c r="FD45" s="144"/>
    </row>
    <row r="46" spans="1:162" ht="12" customHeight="1">
      <c r="A46" s="1217"/>
      <c r="B46" s="1486"/>
      <c r="C46" s="1241" t="s">
        <v>288</v>
      </c>
      <c r="D46" s="1242" t="s">
        <v>289</v>
      </c>
      <c r="E46" s="415"/>
      <c r="F46" s="415"/>
      <c r="G46" s="415"/>
      <c r="H46" s="116"/>
      <c r="I46" s="116"/>
      <c r="J46" s="116"/>
      <c r="K46" s="116"/>
      <c r="L46" s="116"/>
      <c r="M46" s="116"/>
      <c r="N46" s="13"/>
      <c r="Q46" s="146"/>
      <c r="S46" s="148"/>
      <c r="T46" s="556"/>
      <c r="U46" s="556"/>
      <c r="X46" s="199"/>
      <c r="Z46" s="201"/>
      <c r="AA46" s="381"/>
      <c r="AB46" s="148"/>
      <c r="AC46" s="250"/>
      <c r="AD46" s="250"/>
      <c r="AE46" s="250"/>
      <c r="AF46" s="406"/>
      <c r="AG46" s="250"/>
      <c r="AH46" s="250"/>
      <c r="AI46" s="76"/>
      <c r="AJ46" s="76"/>
      <c r="AK46" s="76"/>
      <c r="AL46" s="76"/>
      <c r="AM46" s="76"/>
      <c r="AN46" s="76"/>
      <c r="AO46" s="76"/>
      <c r="AP46" s="76"/>
      <c r="AQ46" s="76"/>
      <c r="AR46" s="76"/>
      <c r="AS46" s="76"/>
      <c r="AT46" s="76"/>
      <c r="AU46" s="76"/>
      <c r="AV46" s="148"/>
      <c r="AW46" s="407"/>
      <c r="AX46" s="408"/>
      <c r="AY46" s="408"/>
      <c r="AZ46" s="409"/>
      <c r="BA46" s="409"/>
      <c r="BB46" s="410"/>
      <c r="BC46" s="410"/>
      <c r="BD46" s="407"/>
      <c r="BE46" s="251"/>
      <c r="BF46" s="251"/>
      <c r="BG46" s="251"/>
      <c r="BH46" s="251"/>
      <c r="BI46" s="229"/>
      <c r="BJ46" s="229"/>
      <c r="BK46" s="229"/>
      <c r="BL46" s="229"/>
      <c r="BM46" s="229"/>
      <c r="BN46" s="229"/>
      <c r="BO46" s="229"/>
      <c r="BP46" s="229"/>
      <c r="BQ46" s="251"/>
      <c r="BR46" s="251"/>
      <c r="BS46" s="274"/>
      <c r="BT46" s="148"/>
      <c r="BU46" s="286"/>
      <c r="BV46" s="286"/>
      <c r="BW46" s="286"/>
      <c r="BX46" s="286"/>
      <c r="BY46" s="286"/>
      <c r="BZ46" s="286"/>
      <c r="CA46" s="286"/>
      <c r="CB46" s="286"/>
      <c r="CC46" s="411"/>
      <c r="CD46" s="278"/>
      <c r="CE46" s="278"/>
      <c r="CF46" s="278"/>
      <c r="CG46" s="278"/>
      <c r="CH46" s="278"/>
      <c r="CI46" s="278"/>
      <c r="CJ46" s="278"/>
      <c r="CK46" s="278"/>
      <c r="CL46" s="278"/>
      <c r="CM46" s="278"/>
      <c r="CN46" s="148"/>
      <c r="CO46" s="290"/>
      <c r="CP46" s="290"/>
      <c r="CQ46" s="290"/>
      <c r="CR46" s="290"/>
      <c r="CS46" s="290"/>
      <c r="CT46" s="290"/>
      <c r="CU46" s="290"/>
      <c r="CV46" s="290"/>
      <c r="CX46" s="278"/>
      <c r="CY46" s="278"/>
      <c r="CZ46" s="278"/>
      <c r="DA46" s="278"/>
      <c r="DB46" s="278"/>
      <c r="DC46" s="278"/>
      <c r="DD46" s="278"/>
      <c r="DE46" s="278"/>
      <c r="DF46" s="278"/>
      <c r="DG46" s="278"/>
      <c r="DH46" s="148"/>
      <c r="DI46" s="412"/>
      <c r="DJ46" s="413"/>
      <c r="DK46" s="413"/>
      <c r="DL46" s="414"/>
      <c r="DM46" s="413"/>
      <c r="DN46" s="413"/>
      <c r="DR46" s="180"/>
      <c r="DU46" s="285"/>
      <c r="EB46" s="294"/>
      <c r="EC46" s="18"/>
      <c r="ED46" s="18"/>
      <c r="EE46" s="18"/>
      <c r="EF46" s="18"/>
      <c r="EG46" s="18"/>
      <c r="EH46" s="18"/>
      <c r="EI46" s="18"/>
      <c r="EJ46" s="18"/>
      <c r="EK46" s="18"/>
      <c r="EL46" s="18"/>
      <c r="EM46" s="18"/>
      <c r="EN46" s="18"/>
      <c r="EO46" s="18"/>
      <c r="EP46" s="18"/>
      <c r="EQ46" s="18"/>
      <c r="ER46" s="18"/>
      <c r="ES46" s="18"/>
      <c r="FD46" s="148"/>
      <c r="FE46" s="416"/>
      <c r="FF46" s="416"/>
    </row>
    <row r="47" spans="1:245" s="13" customFormat="1" ht="12" customHeight="1">
      <c r="A47" s="403" t="s">
        <v>201</v>
      </c>
      <c r="B47" s="866">
        <f>C47+D47</f>
        <v>188.60145019019632</v>
      </c>
      <c r="C47" s="866">
        <f>(C8*1000000)/'T15'!B9</f>
        <v>164.75810258614766</v>
      </c>
      <c r="D47" s="866">
        <f>(D8*1000000)/'T15'!B9</f>
        <v>23.843347604048645</v>
      </c>
      <c r="E47" s="415"/>
      <c r="F47" s="415"/>
      <c r="G47" s="415"/>
      <c r="H47" s="116"/>
      <c r="I47" s="116"/>
      <c r="J47" s="116"/>
      <c r="K47" s="116"/>
      <c r="L47" s="116"/>
      <c r="M47" s="116"/>
      <c r="O47" s="116"/>
      <c r="P47" s="116"/>
      <c r="Q47" s="73"/>
      <c r="R47" s="178"/>
      <c r="S47" s="148"/>
      <c r="T47" s="556"/>
      <c r="U47" s="556"/>
      <c r="V47" s="294"/>
      <c r="W47" s="294"/>
      <c r="X47" s="9"/>
      <c r="Y47" s="369"/>
      <c r="Z47" s="206"/>
      <c r="AA47" s="381"/>
      <c r="AB47" s="148"/>
      <c r="AC47" s="250"/>
      <c r="AD47" s="250"/>
      <c r="AE47" s="250"/>
      <c r="AF47" s="406"/>
      <c r="AG47" s="250"/>
      <c r="AH47" s="250"/>
      <c r="AI47" s="76"/>
      <c r="AJ47" s="76"/>
      <c r="AK47" s="76"/>
      <c r="AL47" s="76"/>
      <c r="AM47" s="76"/>
      <c r="AN47" s="76"/>
      <c r="AO47" s="76"/>
      <c r="AP47" s="76"/>
      <c r="AQ47" s="76"/>
      <c r="AR47" s="76"/>
      <c r="AS47" s="76"/>
      <c r="AT47" s="76"/>
      <c r="AU47" s="76"/>
      <c r="AV47" s="148"/>
      <c r="AW47" s="407"/>
      <c r="AX47" s="408"/>
      <c r="AY47" s="408"/>
      <c r="AZ47" s="409"/>
      <c r="BA47" s="409"/>
      <c r="BB47" s="410"/>
      <c r="BC47" s="410"/>
      <c r="BD47" s="407"/>
      <c r="BE47" s="251"/>
      <c r="BF47" s="251"/>
      <c r="BG47" s="251"/>
      <c r="BH47" s="251"/>
      <c r="BI47" s="229"/>
      <c r="BJ47" s="229"/>
      <c r="BK47" s="229"/>
      <c r="BL47" s="229"/>
      <c r="BM47" s="229"/>
      <c r="BN47" s="229"/>
      <c r="BO47" s="229"/>
      <c r="BP47" s="229"/>
      <c r="BQ47" s="251"/>
      <c r="BR47" s="251"/>
      <c r="BS47" s="274"/>
      <c r="BT47" s="148"/>
      <c r="BU47" s="286"/>
      <c r="BV47" s="286"/>
      <c r="BW47" s="286"/>
      <c r="BX47" s="286"/>
      <c r="BY47" s="286"/>
      <c r="BZ47" s="286"/>
      <c r="CA47" s="286"/>
      <c r="CB47" s="286"/>
      <c r="CC47" s="180"/>
      <c r="CD47" s="278"/>
      <c r="CE47" s="278"/>
      <c r="CF47" s="278"/>
      <c r="CG47" s="278"/>
      <c r="CH47" s="278"/>
      <c r="CI47" s="278"/>
      <c r="CJ47" s="278"/>
      <c r="CK47" s="278"/>
      <c r="CL47" s="278"/>
      <c r="CM47" s="278"/>
      <c r="CN47" s="148"/>
      <c r="CO47" s="290"/>
      <c r="CP47" s="290"/>
      <c r="CQ47" s="290"/>
      <c r="CR47" s="290"/>
      <c r="CS47" s="290"/>
      <c r="CT47" s="290"/>
      <c r="CU47" s="290"/>
      <c r="CV47" s="290"/>
      <c r="CW47" s="180"/>
      <c r="CX47" s="278"/>
      <c r="CY47" s="278"/>
      <c r="CZ47" s="278"/>
      <c r="DA47" s="278"/>
      <c r="DB47" s="278"/>
      <c r="DC47" s="278"/>
      <c r="DD47" s="278"/>
      <c r="DE47" s="278"/>
      <c r="DF47" s="278"/>
      <c r="DG47" s="278"/>
      <c r="DH47" s="148"/>
      <c r="DI47" s="413"/>
      <c r="DJ47" s="413"/>
      <c r="DK47" s="413"/>
      <c r="DL47" s="414"/>
      <c r="DM47" s="414"/>
      <c r="DN47" s="413"/>
      <c r="DO47" s="9"/>
      <c r="DP47" s="180"/>
      <c r="DQ47" s="180"/>
      <c r="DR47" s="180"/>
      <c r="DS47" s="180"/>
      <c r="DT47" s="180"/>
      <c r="DU47" s="285"/>
      <c r="DV47" s="180"/>
      <c r="DW47" s="180"/>
      <c r="DX47" s="180"/>
      <c r="DY47" s="180"/>
      <c r="DZ47" s="180"/>
      <c r="EA47" s="180"/>
      <c r="EB47" s="285"/>
      <c r="EC47" s="9"/>
      <c r="ED47" s="9"/>
      <c r="EE47" s="9"/>
      <c r="EF47" s="9"/>
      <c r="EG47" s="9"/>
      <c r="EH47" s="9"/>
      <c r="EI47" s="9"/>
      <c r="EJ47" s="9"/>
      <c r="EK47" s="9"/>
      <c r="EL47" s="9"/>
      <c r="EM47" s="9"/>
      <c r="EN47" s="9"/>
      <c r="EO47" s="9"/>
      <c r="EP47" s="9"/>
      <c r="EQ47" s="9"/>
      <c r="ER47" s="9"/>
      <c r="ES47" s="9"/>
      <c r="ET47" s="9"/>
      <c r="EU47" s="180"/>
      <c r="EV47" s="180"/>
      <c r="EW47" s="180"/>
      <c r="EX47" s="9"/>
      <c r="EY47" s="180"/>
      <c r="EZ47" s="180"/>
      <c r="FA47" s="9"/>
      <c r="FB47" s="180"/>
      <c r="FC47" s="180"/>
      <c r="FD47" s="148"/>
      <c r="FE47" s="416"/>
      <c r="FF47" s="416"/>
      <c r="FG47" s="180"/>
      <c r="FH47" s="180"/>
      <c r="FI47" s="180"/>
      <c r="FJ47" s="180"/>
      <c r="FK47" s="180"/>
      <c r="FL47" s="180"/>
      <c r="FM47" s="184"/>
      <c r="FN47" s="184"/>
      <c r="FO47" s="184"/>
      <c r="FP47" s="184"/>
      <c r="FQ47" s="184"/>
      <c r="FR47" s="184"/>
      <c r="FS47" s="184"/>
      <c r="FT47" s="184"/>
      <c r="FU47" s="184"/>
      <c r="FV47" s="184"/>
      <c r="FW47" s="184"/>
      <c r="FX47" s="184"/>
      <c r="FY47" s="184"/>
      <c r="FZ47" s="184"/>
      <c r="GA47" s="184"/>
      <c r="GB47" s="184"/>
      <c r="GC47" s="184"/>
      <c r="GD47" s="9"/>
      <c r="GE47" s="90"/>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row>
    <row r="48" spans="1:162" ht="12" customHeight="1">
      <c r="A48" s="417" t="s">
        <v>202</v>
      </c>
      <c r="B48" s="867">
        <f aca="true" t="shared" si="3" ref="B48:B76">C48+D48</f>
        <v>162.0624351834536</v>
      </c>
      <c r="C48" s="867">
        <f>(C9*1000000)/'T15'!B10</f>
        <v>142.2908080118716</v>
      </c>
      <c r="D48" s="867">
        <f>(D9*1000000)/'T15'!B10</f>
        <v>19.771627171582</v>
      </c>
      <c r="E48" s="415"/>
      <c r="F48" s="415"/>
      <c r="G48" s="415"/>
      <c r="H48" s="116"/>
      <c r="I48" s="116"/>
      <c r="J48" s="116"/>
      <c r="K48" s="116"/>
      <c r="L48" s="116"/>
      <c r="M48" s="116"/>
      <c r="N48" s="13"/>
      <c r="Q48" s="73"/>
      <c r="S48" s="148"/>
      <c r="T48" s="556"/>
      <c r="U48" s="556"/>
      <c r="V48" s="294"/>
      <c r="W48" s="294"/>
      <c r="AA48" s="381"/>
      <c r="AB48" s="148"/>
      <c r="AC48" s="250"/>
      <c r="AD48" s="250"/>
      <c r="AE48" s="250"/>
      <c r="AF48" s="406"/>
      <c r="AG48" s="250"/>
      <c r="AH48" s="250"/>
      <c r="AI48" s="76"/>
      <c r="AJ48" s="76"/>
      <c r="AK48" s="76"/>
      <c r="AL48" s="76"/>
      <c r="AM48" s="76"/>
      <c r="AN48" s="76"/>
      <c r="AO48" s="76"/>
      <c r="AP48" s="76"/>
      <c r="AQ48" s="76"/>
      <c r="AR48" s="76"/>
      <c r="AS48" s="76"/>
      <c r="AT48" s="76"/>
      <c r="AU48" s="76"/>
      <c r="AV48" s="148"/>
      <c r="AW48" s="407"/>
      <c r="AX48" s="408"/>
      <c r="AY48" s="408"/>
      <c r="AZ48" s="409"/>
      <c r="BA48" s="409"/>
      <c r="BB48" s="410"/>
      <c r="BC48" s="410"/>
      <c r="BD48" s="407"/>
      <c r="BE48" s="251"/>
      <c r="BF48" s="251"/>
      <c r="BG48" s="251"/>
      <c r="BH48" s="251"/>
      <c r="BI48" s="229"/>
      <c r="BJ48" s="229"/>
      <c r="BK48" s="229"/>
      <c r="BL48" s="229"/>
      <c r="BM48" s="229"/>
      <c r="BN48" s="229"/>
      <c r="BO48" s="229"/>
      <c r="BP48" s="229"/>
      <c r="BQ48" s="251"/>
      <c r="BR48" s="251"/>
      <c r="BS48" s="274"/>
      <c r="BT48" s="148"/>
      <c r="BU48" s="286"/>
      <c r="BV48" s="286"/>
      <c r="BW48" s="286"/>
      <c r="BX48" s="286"/>
      <c r="BY48" s="286"/>
      <c r="BZ48" s="286"/>
      <c r="CA48" s="286"/>
      <c r="CB48" s="286"/>
      <c r="CD48" s="278"/>
      <c r="CE48" s="278"/>
      <c r="CF48" s="278"/>
      <c r="CG48" s="278"/>
      <c r="CH48" s="278"/>
      <c r="CI48" s="278"/>
      <c r="CJ48" s="278"/>
      <c r="CK48" s="278"/>
      <c r="CL48" s="278"/>
      <c r="CM48" s="278"/>
      <c r="CN48" s="148"/>
      <c r="CO48" s="290"/>
      <c r="CP48" s="290"/>
      <c r="CQ48" s="290"/>
      <c r="CR48" s="290"/>
      <c r="CS48" s="290"/>
      <c r="CT48" s="290"/>
      <c r="CU48" s="290"/>
      <c r="CV48" s="290"/>
      <c r="CX48" s="278"/>
      <c r="CY48" s="278"/>
      <c r="CZ48" s="278"/>
      <c r="DA48" s="278"/>
      <c r="DB48" s="278"/>
      <c r="DC48" s="278"/>
      <c r="DD48" s="278"/>
      <c r="DE48" s="278"/>
      <c r="DF48" s="278"/>
      <c r="DG48" s="278"/>
      <c r="DH48" s="148"/>
      <c r="DI48" s="413"/>
      <c r="DJ48" s="413"/>
      <c r="DK48" s="413"/>
      <c r="DL48" s="414"/>
      <c r="DM48" s="414"/>
      <c r="DN48" s="413"/>
      <c r="DR48" s="180"/>
      <c r="DU48" s="285"/>
      <c r="EB48" s="285"/>
      <c r="EC48" s="18"/>
      <c r="ED48" s="18"/>
      <c r="EE48" s="18"/>
      <c r="EF48" s="18"/>
      <c r="EG48" s="18"/>
      <c r="EH48" s="18"/>
      <c r="EI48" s="18"/>
      <c r="EJ48" s="18"/>
      <c r="EK48" s="18"/>
      <c r="EL48" s="18"/>
      <c r="EM48" s="18"/>
      <c r="EN48" s="18"/>
      <c r="EO48" s="18"/>
      <c r="EP48" s="18"/>
      <c r="EQ48" s="18"/>
      <c r="ER48" s="18"/>
      <c r="ES48" s="18"/>
      <c r="FD48" s="148"/>
      <c r="FE48" s="416"/>
      <c r="FF48" s="416"/>
    </row>
    <row r="49" spans="1:245" s="13" customFormat="1" ht="12" customHeight="1">
      <c r="A49" s="403" t="s">
        <v>203</v>
      </c>
      <c r="B49" s="868">
        <f t="shared" si="3"/>
        <v>229.21357013473434</v>
      </c>
      <c r="C49" s="868">
        <f>(C10*1000000)/'T15'!B11</f>
        <v>181.094214434686</v>
      </c>
      <c r="D49" s="868">
        <f>(D10*1000000)/'T15'!B11</f>
        <v>48.11935570004835</v>
      </c>
      <c r="E49" s="415"/>
      <c r="F49" s="415"/>
      <c r="G49" s="415"/>
      <c r="H49" s="116"/>
      <c r="I49" s="116"/>
      <c r="J49" s="116"/>
      <c r="K49" s="116"/>
      <c r="L49" s="116"/>
      <c r="M49" s="116"/>
      <c r="O49" s="116"/>
      <c r="P49" s="116"/>
      <c r="Q49" s="73"/>
      <c r="R49" s="178"/>
      <c r="S49" s="148"/>
      <c r="T49" s="556"/>
      <c r="U49" s="556"/>
      <c r="V49" s="421"/>
      <c r="W49" s="374"/>
      <c r="X49" s="374"/>
      <c r="Y49" s="374"/>
      <c r="Z49" s="374"/>
      <c r="AA49" s="381"/>
      <c r="AB49" s="148"/>
      <c r="AC49" s="250"/>
      <c r="AD49" s="250"/>
      <c r="AE49" s="250"/>
      <c r="AF49" s="406"/>
      <c r="AG49" s="250"/>
      <c r="AH49" s="250"/>
      <c r="AI49" s="76"/>
      <c r="AJ49" s="76"/>
      <c r="AK49" s="76"/>
      <c r="AL49" s="76"/>
      <c r="AM49" s="76"/>
      <c r="AN49" s="76"/>
      <c r="AO49" s="76"/>
      <c r="AP49" s="76"/>
      <c r="AQ49" s="76"/>
      <c r="AR49" s="76"/>
      <c r="AS49" s="76"/>
      <c r="AT49" s="76"/>
      <c r="AU49" s="76"/>
      <c r="AV49" s="148"/>
      <c r="AW49" s="407"/>
      <c r="AX49" s="408"/>
      <c r="AY49" s="408"/>
      <c r="AZ49" s="409"/>
      <c r="BA49" s="409"/>
      <c r="BB49" s="410"/>
      <c r="BC49" s="410"/>
      <c r="BD49" s="407"/>
      <c r="BE49" s="251"/>
      <c r="BF49" s="251"/>
      <c r="BG49" s="251"/>
      <c r="BH49" s="251"/>
      <c r="BI49" s="229"/>
      <c r="BJ49" s="229"/>
      <c r="BK49" s="229"/>
      <c r="BL49" s="229"/>
      <c r="BM49" s="229"/>
      <c r="BN49" s="229"/>
      <c r="BO49" s="229"/>
      <c r="BP49" s="229"/>
      <c r="BQ49" s="251"/>
      <c r="BR49" s="251"/>
      <c r="BS49" s="274"/>
      <c r="BT49" s="148"/>
      <c r="BU49" s="286"/>
      <c r="BV49" s="286"/>
      <c r="BW49" s="286"/>
      <c r="BX49" s="286"/>
      <c r="BY49" s="286"/>
      <c r="BZ49" s="286"/>
      <c r="CA49" s="286"/>
      <c r="CB49" s="286"/>
      <c r="CC49" s="180"/>
      <c r="CD49" s="278"/>
      <c r="CE49" s="278"/>
      <c r="CF49" s="278"/>
      <c r="CG49" s="278"/>
      <c r="CH49" s="278"/>
      <c r="CI49" s="278"/>
      <c r="CJ49" s="278"/>
      <c r="CK49" s="278"/>
      <c r="CL49" s="278"/>
      <c r="CM49" s="278"/>
      <c r="CN49" s="148"/>
      <c r="CO49" s="290"/>
      <c r="CP49" s="290"/>
      <c r="CQ49" s="290"/>
      <c r="CR49" s="290"/>
      <c r="CS49" s="290"/>
      <c r="CT49" s="290"/>
      <c r="CU49" s="290"/>
      <c r="CV49" s="290"/>
      <c r="CW49" s="180"/>
      <c r="CX49" s="278"/>
      <c r="CY49" s="278"/>
      <c r="CZ49" s="278"/>
      <c r="DA49" s="278"/>
      <c r="DB49" s="278"/>
      <c r="DC49" s="278"/>
      <c r="DD49" s="278"/>
      <c r="DE49" s="278"/>
      <c r="DF49" s="278"/>
      <c r="DG49" s="278"/>
      <c r="DH49" s="148"/>
      <c r="DI49" s="413"/>
      <c r="DJ49" s="413"/>
      <c r="DK49" s="413"/>
      <c r="DL49" s="414"/>
      <c r="DM49" s="414"/>
      <c r="DN49" s="413"/>
      <c r="DO49" s="9"/>
      <c r="DP49" s="180"/>
      <c r="DQ49" s="180"/>
      <c r="DR49" s="180"/>
      <c r="DS49" s="180"/>
      <c r="DT49" s="180"/>
      <c r="DU49" s="285"/>
      <c r="DV49" s="180"/>
      <c r="DW49" s="180"/>
      <c r="DX49" s="180"/>
      <c r="DY49" s="180"/>
      <c r="DZ49" s="180"/>
      <c r="EA49" s="180"/>
      <c r="EB49" s="285"/>
      <c r="EC49" s="9"/>
      <c r="ED49" s="9"/>
      <c r="EE49" s="9"/>
      <c r="EF49" s="9"/>
      <c r="EG49" s="9"/>
      <c r="EH49" s="9"/>
      <c r="EI49" s="9"/>
      <c r="EJ49" s="9"/>
      <c r="EK49" s="9"/>
      <c r="EL49" s="9"/>
      <c r="EM49" s="9"/>
      <c r="EN49" s="9"/>
      <c r="EO49" s="9"/>
      <c r="EP49" s="9"/>
      <c r="EQ49" s="9"/>
      <c r="ER49" s="9"/>
      <c r="ES49" s="9"/>
      <c r="ET49" s="9"/>
      <c r="EU49" s="180"/>
      <c r="EV49" s="180"/>
      <c r="EW49" s="180"/>
      <c r="EX49" s="9"/>
      <c r="EY49" s="180"/>
      <c r="EZ49" s="180"/>
      <c r="FA49" s="9"/>
      <c r="FB49" s="180"/>
      <c r="FC49" s="180"/>
      <c r="FD49" s="148"/>
      <c r="FE49" s="416"/>
      <c r="FF49" s="416"/>
      <c r="FG49" s="180"/>
      <c r="FH49" s="180"/>
      <c r="FI49" s="180"/>
      <c r="FJ49" s="180"/>
      <c r="FK49" s="180"/>
      <c r="FL49" s="180"/>
      <c r="FM49" s="184"/>
      <c r="FN49" s="184"/>
      <c r="FO49" s="184"/>
      <c r="FP49" s="184"/>
      <c r="FQ49" s="184"/>
      <c r="FR49" s="184"/>
      <c r="FS49" s="184"/>
      <c r="FT49" s="184"/>
      <c r="FU49" s="184"/>
      <c r="FV49" s="184"/>
      <c r="FW49" s="184"/>
      <c r="FX49" s="184"/>
      <c r="FY49" s="184"/>
      <c r="FZ49" s="184"/>
      <c r="GA49" s="184"/>
      <c r="GB49" s="184"/>
      <c r="GC49" s="184"/>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row>
    <row r="50" spans="1:162" ht="12" customHeight="1">
      <c r="A50" s="417" t="s">
        <v>204</v>
      </c>
      <c r="B50" s="867">
        <f t="shared" si="3"/>
        <v>198.92443293121636</v>
      </c>
      <c r="C50" s="867">
        <f>(C11*1000000)/'T15'!B12</f>
        <v>172.20581331454073</v>
      </c>
      <c r="D50" s="867">
        <f>(D11*1000000)/'T15'!B12</f>
        <v>26.718619616675614</v>
      </c>
      <c r="E50" s="415"/>
      <c r="F50" s="415"/>
      <c r="G50" s="415"/>
      <c r="H50" s="116"/>
      <c r="I50" s="116"/>
      <c r="J50" s="116"/>
      <c r="K50" s="116"/>
      <c r="L50" s="116"/>
      <c r="M50" s="116"/>
      <c r="N50" s="13"/>
      <c r="Q50" s="73"/>
      <c r="S50" s="148"/>
      <c r="T50" s="556"/>
      <c r="U50" s="556"/>
      <c r="AA50" s="381"/>
      <c r="AB50" s="148"/>
      <c r="AC50" s="250"/>
      <c r="AD50" s="250"/>
      <c r="AE50" s="250"/>
      <c r="AF50" s="406"/>
      <c r="AG50" s="250"/>
      <c r="AH50" s="250"/>
      <c r="AI50" s="76"/>
      <c r="AJ50" s="76"/>
      <c r="AK50" s="76"/>
      <c r="AL50" s="76"/>
      <c r="AM50" s="76"/>
      <c r="AN50" s="76"/>
      <c r="AO50" s="76"/>
      <c r="AP50" s="76"/>
      <c r="AQ50" s="76"/>
      <c r="AR50" s="76"/>
      <c r="AS50" s="76"/>
      <c r="AT50" s="76"/>
      <c r="AU50" s="76"/>
      <c r="AV50" s="148"/>
      <c r="AW50" s="407"/>
      <c r="AX50" s="408"/>
      <c r="AY50" s="408"/>
      <c r="AZ50" s="409"/>
      <c r="BA50" s="409"/>
      <c r="BB50" s="410"/>
      <c r="BC50" s="410"/>
      <c r="BD50" s="407"/>
      <c r="BE50" s="251"/>
      <c r="BF50" s="251"/>
      <c r="BG50" s="251"/>
      <c r="BH50" s="251"/>
      <c r="BI50" s="229"/>
      <c r="BJ50" s="229"/>
      <c r="BK50" s="229"/>
      <c r="BL50" s="229"/>
      <c r="BM50" s="229"/>
      <c r="BN50" s="229"/>
      <c r="BO50" s="229"/>
      <c r="BP50" s="229"/>
      <c r="BQ50" s="251"/>
      <c r="BR50" s="251"/>
      <c r="BS50" s="274"/>
      <c r="BT50" s="148"/>
      <c r="BU50" s="286"/>
      <c r="BV50" s="286"/>
      <c r="BW50" s="286"/>
      <c r="BX50" s="286"/>
      <c r="BY50" s="286"/>
      <c r="BZ50" s="286"/>
      <c r="CA50" s="286"/>
      <c r="CB50" s="286"/>
      <c r="CD50" s="278"/>
      <c r="CE50" s="278"/>
      <c r="CF50" s="278"/>
      <c r="CG50" s="278"/>
      <c r="CH50" s="278"/>
      <c r="CI50" s="278"/>
      <c r="CJ50" s="278"/>
      <c r="CK50" s="278"/>
      <c r="CL50" s="278"/>
      <c r="CM50" s="278"/>
      <c r="CN50" s="148"/>
      <c r="CO50" s="290"/>
      <c r="CP50" s="290"/>
      <c r="CQ50" s="290"/>
      <c r="CR50" s="290"/>
      <c r="CS50" s="290"/>
      <c r="CT50" s="290"/>
      <c r="CU50" s="290"/>
      <c r="CV50" s="290"/>
      <c r="CX50" s="278"/>
      <c r="CY50" s="278"/>
      <c r="CZ50" s="278"/>
      <c r="DA50" s="278"/>
      <c r="DB50" s="278"/>
      <c r="DC50" s="278"/>
      <c r="DD50" s="278"/>
      <c r="DE50" s="278"/>
      <c r="DF50" s="278"/>
      <c r="DG50" s="278"/>
      <c r="DH50" s="148"/>
      <c r="DI50" s="413"/>
      <c r="DJ50" s="413"/>
      <c r="DK50" s="413"/>
      <c r="DL50" s="414"/>
      <c r="DM50" s="414"/>
      <c r="DN50" s="413"/>
      <c r="DR50" s="180"/>
      <c r="DU50" s="285"/>
      <c r="EB50" s="285"/>
      <c r="EC50" s="18"/>
      <c r="ED50" s="18"/>
      <c r="EE50" s="18"/>
      <c r="EF50" s="18"/>
      <c r="EG50" s="18"/>
      <c r="EH50" s="18"/>
      <c r="EI50" s="18"/>
      <c r="EJ50" s="18"/>
      <c r="EK50" s="18"/>
      <c r="EL50" s="18"/>
      <c r="EM50" s="18"/>
      <c r="EN50" s="18"/>
      <c r="EO50" s="18"/>
      <c r="EP50" s="18"/>
      <c r="EQ50" s="18"/>
      <c r="ER50" s="18"/>
      <c r="ES50" s="18"/>
      <c r="FD50" s="148"/>
      <c r="FE50" s="416"/>
      <c r="FF50" s="416"/>
    </row>
    <row r="51" spans="1:245" s="13" customFormat="1" ht="12" customHeight="1">
      <c r="A51" s="403" t="s">
        <v>205</v>
      </c>
      <c r="B51" s="868">
        <f t="shared" si="3"/>
        <v>147.22929620446308</v>
      </c>
      <c r="C51" s="868">
        <f>(C12*1000000)/'T15'!B13</f>
        <v>133.59038718291055</v>
      </c>
      <c r="D51" s="868">
        <f>(D12*1000000)/'T15'!B13</f>
        <v>13.638909021552546</v>
      </c>
      <c r="E51" s="415"/>
      <c r="F51" s="415"/>
      <c r="G51" s="415"/>
      <c r="H51" s="116"/>
      <c r="I51" s="116"/>
      <c r="J51" s="116"/>
      <c r="K51" s="116"/>
      <c r="L51" s="116"/>
      <c r="M51" s="116"/>
      <c r="O51" s="116"/>
      <c r="P51" s="116"/>
      <c r="Q51" s="73"/>
      <c r="R51" s="178"/>
      <c r="S51" s="148"/>
      <c r="T51" s="556"/>
      <c r="U51" s="556"/>
      <c r="V51" s="294"/>
      <c r="W51" s="294"/>
      <c r="X51" s="9"/>
      <c r="Y51" s="9"/>
      <c r="Z51" s="180"/>
      <c r="AA51" s="381"/>
      <c r="AB51" s="148"/>
      <c r="AC51" s="250"/>
      <c r="AD51" s="250"/>
      <c r="AE51" s="250"/>
      <c r="AF51" s="406"/>
      <c r="AG51" s="250"/>
      <c r="AH51" s="250"/>
      <c r="AI51" s="76"/>
      <c r="AJ51" s="76"/>
      <c r="AK51" s="76"/>
      <c r="AL51" s="76"/>
      <c r="AM51" s="76"/>
      <c r="AN51" s="76"/>
      <c r="AO51" s="76"/>
      <c r="AP51" s="76"/>
      <c r="AQ51" s="76"/>
      <c r="AR51" s="76"/>
      <c r="AS51" s="76"/>
      <c r="AT51" s="76"/>
      <c r="AU51" s="76"/>
      <c r="AV51" s="148"/>
      <c r="AW51" s="407"/>
      <c r="AX51" s="408"/>
      <c r="AY51" s="408"/>
      <c r="AZ51" s="409"/>
      <c r="BA51" s="409"/>
      <c r="BB51" s="410"/>
      <c r="BC51" s="410"/>
      <c r="BD51" s="407"/>
      <c r="BE51" s="251"/>
      <c r="BF51" s="251"/>
      <c r="BG51" s="251"/>
      <c r="BH51" s="251"/>
      <c r="BI51" s="229"/>
      <c r="BJ51" s="229"/>
      <c r="BK51" s="229"/>
      <c r="BL51" s="229"/>
      <c r="BM51" s="229"/>
      <c r="BN51" s="229"/>
      <c r="BO51" s="229"/>
      <c r="BP51" s="229"/>
      <c r="BQ51" s="251"/>
      <c r="BR51" s="251"/>
      <c r="BS51" s="274"/>
      <c r="BT51" s="148"/>
      <c r="BU51" s="286"/>
      <c r="BV51" s="286"/>
      <c r="BW51" s="286"/>
      <c r="BX51" s="286"/>
      <c r="BY51" s="286"/>
      <c r="BZ51" s="286"/>
      <c r="CA51" s="286"/>
      <c r="CB51" s="286"/>
      <c r="CC51" s="180"/>
      <c r="CD51" s="278"/>
      <c r="CE51" s="278"/>
      <c r="CF51" s="278"/>
      <c r="CG51" s="278"/>
      <c r="CH51" s="278"/>
      <c r="CI51" s="278"/>
      <c r="CJ51" s="278"/>
      <c r="CK51" s="278"/>
      <c r="CL51" s="278"/>
      <c r="CM51" s="278"/>
      <c r="CN51" s="148"/>
      <c r="CO51" s="290"/>
      <c r="CP51" s="290"/>
      <c r="CQ51" s="290"/>
      <c r="CR51" s="290"/>
      <c r="CS51" s="290"/>
      <c r="CT51" s="290"/>
      <c r="CU51" s="290"/>
      <c r="CV51" s="290"/>
      <c r="CW51" s="180"/>
      <c r="CX51" s="278"/>
      <c r="CY51" s="278"/>
      <c r="CZ51" s="278"/>
      <c r="DA51" s="278"/>
      <c r="DB51" s="278"/>
      <c r="DC51" s="278"/>
      <c r="DD51" s="278"/>
      <c r="DE51" s="278"/>
      <c r="DF51" s="278"/>
      <c r="DG51" s="278"/>
      <c r="DH51" s="148"/>
      <c r="DI51" s="413"/>
      <c r="DJ51" s="413"/>
      <c r="DK51" s="413"/>
      <c r="DL51" s="414"/>
      <c r="DM51" s="414"/>
      <c r="DN51" s="413"/>
      <c r="DO51" s="9"/>
      <c r="DP51" s="180"/>
      <c r="DQ51" s="180"/>
      <c r="DR51" s="180"/>
      <c r="DS51" s="180"/>
      <c r="DT51" s="180"/>
      <c r="DU51" s="285"/>
      <c r="DV51" s="180"/>
      <c r="DW51" s="180"/>
      <c r="DX51" s="180"/>
      <c r="DY51" s="180"/>
      <c r="DZ51" s="180"/>
      <c r="EA51" s="180"/>
      <c r="EB51" s="285"/>
      <c r="EC51" s="9"/>
      <c r="ED51" s="9"/>
      <c r="EE51" s="9"/>
      <c r="EF51" s="9"/>
      <c r="EG51" s="9"/>
      <c r="EH51" s="9"/>
      <c r="EI51" s="9"/>
      <c r="EJ51" s="9"/>
      <c r="EK51" s="9"/>
      <c r="EL51" s="9"/>
      <c r="EM51" s="9"/>
      <c r="EN51" s="9"/>
      <c r="EO51" s="9"/>
      <c r="EP51" s="9"/>
      <c r="EQ51" s="9"/>
      <c r="ER51" s="9"/>
      <c r="ES51" s="9"/>
      <c r="ET51" s="9"/>
      <c r="EU51" s="180"/>
      <c r="EV51" s="180"/>
      <c r="EW51" s="180"/>
      <c r="EX51" s="9"/>
      <c r="EY51" s="180"/>
      <c r="EZ51" s="180"/>
      <c r="FA51" s="9"/>
      <c r="FB51" s="180"/>
      <c r="FC51" s="180"/>
      <c r="FD51" s="148"/>
      <c r="FE51" s="416"/>
      <c r="FF51" s="416"/>
      <c r="FG51" s="180"/>
      <c r="FH51" s="180"/>
      <c r="FI51" s="180"/>
      <c r="FJ51" s="180"/>
      <c r="FK51" s="180"/>
      <c r="FL51" s="180"/>
      <c r="FM51" s="184"/>
      <c r="FN51" s="184"/>
      <c r="FO51" s="184"/>
      <c r="FP51" s="184"/>
      <c r="FQ51" s="184"/>
      <c r="FR51" s="184"/>
      <c r="FS51" s="184"/>
      <c r="FT51" s="184"/>
      <c r="FU51" s="184"/>
      <c r="FV51" s="184"/>
      <c r="FW51" s="184"/>
      <c r="FX51" s="184"/>
      <c r="FY51" s="184"/>
      <c r="FZ51" s="184"/>
      <c r="GA51" s="184"/>
      <c r="GB51" s="184"/>
      <c r="GC51" s="184"/>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row>
    <row r="52" spans="1:162" ht="12" customHeight="1">
      <c r="A52" s="417" t="s">
        <v>206</v>
      </c>
      <c r="B52" s="867">
        <f t="shared" si="3"/>
        <v>181.58926459893308</v>
      </c>
      <c r="C52" s="867">
        <f>(C13*1000000)/'T15'!B14</f>
        <v>158.01559229891478</v>
      </c>
      <c r="D52" s="867">
        <f>(D13*1000000)/'T15'!B14</f>
        <v>23.573672300018313</v>
      </c>
      <c r="E52" s="415"/>
      <c r="F52" s="415"/>
      <c r="G52" s="415"/>
      <c r="H52" s="116"/>
      <c r="I52" s="552"/>
      <c r="J52" s="116"/>
      <c r="K52" s="116"/>
      <c r="L52" s="116"/>
      <c r="M52" s="116"/>
      <c r="N52" s="13"/>
      <c r="Q52" s="73"/>
      <c r="S52" s="148"/>
      <c r="T52" s="556"/>
      <c r="U52" s="556"/>
      <c r="V52" s="294"/>
      <c r="W52" s="294"/>
      <c r="AA52" s="381"/>
      <c r="AB52" s="148"/>
      <c r="AC52" s="250"/>
      <c r="AD52" s="250"/>
      <c r="AE52" s="250"/>
      <c r="AF52" s="406"/>
      <c r="AG52" s="250"/>
      <c r="AH52" s="250"/>
      <c r="AI52" s="76"/>
      <c r="AJ52" s="76"/>
      <c r="AK52" s="423"/>
      <c r="AL52" s="76"/>
      <c r="AM52" s="76"/>
      <c r="AN52" s="76"/>
      <c r="AO52" s="76"/>
      <c r="AP52" s="76"/>
      <c r="AQ52" s="76"/>
      <c r="AR52" s="76"/>
      <c r="AS52" s="76"/>
      <c r="AT52" s="76"/>
      <c r="AU52" s="76"/>
      <c r="AV52" s="148"/>
      <c r="AW52" s="407"/>
      <c r="AX52" s="408"/>
      <c r="AY52" s="408"/>
      <c r="AZ52" s="409"/>
      <c r="BA52" s="409"/>
      <c r="BB52" s="410"/>
      <c r="BC52" s="410"/>
      <c r="BD52" s="407"/>
      <c r="BE52" s="251"/>
      <c r="BF52" s="251"/>
      <c r="BG52" s="251"/>
      <c r="BH52" s="251"/>
      <c r="BI52" s="229"/>
      <c r="BJ52" s="229"/>
      <c r="BK52" s="229"/>
      <c r="BL52" s="229"/>
      <c r="BM52" s="229"/>
      <c r="BN52" s="229"/>
      <c r="BO52" s="229"/>
      <c r="BP52" s="229"/>
      <c r="BQ52" s="251"/>
      <c r="BR52" s="251"/>
      <c r="BS52" s="274"/>
      <c r="BT52" s="148"/>
      <c r="BU52" s="286"/>
      <c r="BV52" s="286"/>
      <c r="BW52" s="286"/>
      <c r="BX52" s="286"/>
      <c r="BY52" s="286"/>
      <c r="BZ52" s="286"/>
      <c r="CA52" s="286"/>
      <c r="CB52" s="286"/>
      <c r="CD52" s="278"/>
      <c r="CE52" s="278"/>
      <c r="CF52" s="278"/>
      <c r="CG52" s="278"/>
      <c r="CH52" s="278"/>
      <c r="CI52" s="278"/>
      <c r="CJ52" s="278"/>
      <c r="CK52" s="278"/>
      <c r="CL52" s="278"/>
      <c r="CM52" s="278"/>
      <c r="CN52" s="148"/>
      <c r="CO52" s="290"/>
      <c r="CP52" s="290"/>
      <c r="CQ52" s="290"/>
      <c r="CR52" s="290"/>
      <c r="CS52" s="290"/>
      <c r="CT52" s="290"/>
      <c r="CU52" s="290"/>
      <c r="CV52" s="290"/>
      <c r="CX52" s="278"/>
      <c r="CY52" s="278"/>
      <c r="CZ52" s="278"/>
      <c r="DA52" s="278"/>
      <c r="DB52" s="278"/>
      <c r="DC52" s="278"/>
      <c r="DD52" s="278"/>
      <c r="DE52" s="278"/>
      <c r="DF52" s="278"/>
      <c r="DG52" s="278"/>
      <c r="DH52" s="148"/>
      <c r="DI52" s="413"/>
      <c r="DJ52" s="413"/>
      <c r="DK52" s="413"/>
      <c r="DL52" s="414"/>
      <c r="DM52" s="414"/>
      <c r="DN52" s="413"/>
      <c r="DR52" s="180"/>
      <c r="DU52" s="285"/>
      <c r="EB52" s="285"/>
      <c r="EC52" s="18"/>
      <c r="ED52" s="18"/>
      <c r="EE52" s="18"/>
      <c r="EF52" s="18"/>
      <c r="EG52" s="18"/>
      <c r="EH52" s="18"/>
      <c r="EI52" s="18"/>
      <c r="EJ52" s="18"/>
      <c r="EK52" s="18"/>
      <c r="EL52" s="18"/>
      <c r="EM52" s="18"/>
      <c r="EN52" s="18"/>
      <c r="EO52" s="18"/>
      <c r="EP52" s="18"/>
      <c r="EQ52" s="18"/>
      <c r="ER52" s="18"/>
      <c r="ES52" s="18"/>
      <c r="FD52" s="148"/>
      <c r="FE52" s="416"/>
      <c r="FF52" s="416"/>
    </row>
    <row r="53" spans="1:245" s="13" customFormat="1" ht="12" customHeight="1">
      <c r="A53" s="403" t="s">
        <v>207</v>
      </c>
      <c r="B53" s="868">
        <f t="shared" si="3"/>
        <v>201.6735161360417</v>
      </c>
      <c r="C53" s="868">
        <f>(C14*1000000)/'T15'!B15</f>
        <v>176.59446635547908</v>
      </c>
      <c r="D53" s="868">
        <f>(D14*1000000)/'T15'!B15</f>
        <v>25.079049780562624</v>
      </c>
      <c r="E53" s="415"/>
      <c r="F53" s="415"/>
      <c r="G53" s="415"/>
      <c r="H53" s="116"/>
      <c r="I53" s="552"/>
      <c r="J53" s="116"/>
      <c r="K53" s="116"/>
      <c r="L53" s="116"/>
      <c r="M53" s="116"/>
      <c r="O53" s="116"/>
      <c r="P53" s="116"/>
      <c r="Q53" s="73"/>
      <c r="R53" s="178"/>
      <c r="S53" s="148"/>
      <c r="T53" s="556"/>
      <c r="U53" s="556"/>
      <c r="V53" s="294"/>
      <c r="W53" s="294"/>
      <c r="X53" s="518"/>
      <c r="Y53" s="518"/>
      <c r="Z53" s="518"/>
      <c r="AA53" s="381"/>
      <c r="AB53" s="148"/>
      <c r="AC53" s="250"/>
      <c r="AD53" s="250"/>
      <c r="AE53" s="250"/>
      <c r="AF53" s="406"/>
      <c r="AG53" s="250"/>
      <c r="AH53" s="250"/>
      <c r="AI53" s="76"/>
      <c r="AJ53" s="76"/>
      <c r="AK53" s="76"/>
      <c r="AL53" s="76"/>
      <c r="AM53" s="76"/>
      <c r="AN53" s="76"/>
      <c r="AO53" s="76"/>
      <c r="AP53" s="76"/>
      <c r="AQ53" s="76"/>
      <c r="AR53" s="76"/>
      <c r="AS53" s="76"/>
      <c r="AT53" s="76"/>
      <c r="AU53" s="76"/>
      <c r="AV53" s="148"/>
      <c r="AW53" s="407"/>
      <c r="AX53" s="408"/>
      <c r="AY53" s="408"/>
      <c r="AZ53" s="409"/>
      <c r="BA53" s="409"/>
      <c r="BB53" s="410"/>
      <c r="BC53" s="410"/>
      <c r="BD53" s="407"/>
      <c r="BE53" s="251"/>
      <c r="BF53" s="251"/>
      <c r="BG53" s="251"/>
      <c r="BH53" s="251"/>
      <c r="BI53" s="229"/>
      <c r="BJ53" s="229"/>
      <c r="BK53" s="229"/>
      <c r="BL53" s="229"/>
      <c r="BM53" s="229"/>
      <c r="BN53" s="229"/>
      <c r="BO53" s="229"/>
      <c r="BP53" s="229"/>
      <c r="BQ53" s="251"/>
      <c r="BR53" s="251"/>
      <c r="BS53" s="274"/>
      <c r="BT53" s="148"/>
      <c r="BU53" s="286"/>
      <c r="BV53" s="286"/>
      <c r="BW53" s="286"/>
      <c r="BX53" s="286"/>
      <c r="BY53" s="286"/>
      <c r="BZ53" s="286"/>
      <c r="CA53" s="286"/>
      <c r="CB53" s="286"/>
      <c r="CC53" s="180"/>
      <c r="CD53" s="278"/>
      <c r="CE53" s="278"/>
      <c r="CF53" s="278"/>
      <c r="CG53" s="278"/>
      <c r="CH53" s="278"/>
      <c r="CI53" s="278"/>
      <c r="CJ53" s="278"/>
      <c r="CK53" s="278"/>
      <c r="CL53" s="278"/>
      <c r="CM53" s="278"/>
      <c r="CN53" s="148"/>
      <c r="CO53" s="290"/>
      <c r="CP53" s="290"/>
      <c r="CQ53" s="290"/>
      <c r="CR53" s="290"/>
      <c r="CS53" s="290"/>
      <c r="CT53" s="290"/>
      <c r="CU53" s="290"/>
      <c r="CV53" s="290"/>
      <c r="CW53" s="180"/>
      <c r="CX53" s="278"/>
      <c r="CY53" s="278"/>
      <c r="CZ53" s="278"/>
      <c r="DA53" s="278"/>
      <c r="DB53" s="278"/>
      <c r="DC53" s="278"/>
      <c r="DD53" s="278"/>
      <c r="DE53" s="278"/>
      <c r="DF53" s="278"/>
      <c r="DG53" s="278"/>
      <c r="DH53" s="148"/>
      <c r="DI53" s="413"/>
      <c r="DJ53" s="413"/>
      <c r="DK53" s="413"/>
      <c r="DL53" s="414"/>
      <c r="DM53" s="414"/>
      <c r="DN53" s="413"/>
      <c r="DO53" s="9"/>
      <c r="DP53" s="180"/>
      <c r="DQ53" s="180"/>
      <c r="DR53" s="180"/>
      <c r="DS53" s="180"/>
      <c r="DT53" s="180"/>
      <c r="DU53" s="285"/>
      <c r="DV53" s="180"/>
      <c r="DW53" s="180"/>
      <c r="DX53" s="180"/>
      <c r="DY53" s="180"/>
      <c r="DZ53" s="180"/>
      <c r="EA53" s="180"/>
      <c r="EB53" s="285"/>
      <c r="EC53" s="9"/>
      <c r="ED53" s="9"/>
      <c r="EE53" s="9"/>
      <c r="EF53" s="9"/>
      <c r="EG53" s="9"/>
      <c r="EH53" s="9"/>
      <c r="EI53" s="9"/>
      <c r="EJ53" s="9"/>
      <c r="EK53" s="9"/>
      <c r="EL53" s="9"/>
      <c r="EM53" s="9"/>
      <c r="EN53" s="9"/>
      <c r="EO53" s="9"/>
      <c r="EP53" s="9"/>
      <c r="EQ53" s="9"/>
      <c r="ER53" s="9"/>
      <c r="ES53" s="9"/>
      <c r="ET53" s="9"/>
      <c r="EU53" s="180"/>
      <c r="EV53" s="180"/>
      <c r="EW53" s="180"/>
      <c r="EX53" s="9"/>
      <c r="EY53" s="180"/>
      <c r="EZ53" s="180"/>
      <c r="FA53" s="9"/>
      <c r="FB53" s="180"/>
      <c r="FC53" s="180"/>
      <c r="FD53" s="148"/>
      <c r="FE53" s="416"/>
      <c r="FF53" s="416"/>
      <c r="FG53" s="180"/>
      <c r="FH53" s="180"/>
      <c r="FI53" s="180"/>
      <c r="FJ53" s="180"/>
      <c r="FK53" s="180"/>
      <c r="FL53" s="180"/>
      <c r="FM53" s="184"/>
      <c r="FN53" s="184"/>
      <c r="FO53" s="184"/>
      <c r="FP53" s="184"/>
      <c r="FQ53" s="184"/>
      <c r="FR53" s="184"/>
      <c r="FS53" s="184"/>
      <c r="FT53" s="184"/>
      <c r="FU53" s="184"/>
      <c r="FV53" s="184"/>
      <c r="FW53" s="184"/>
      <c r="FX53" s="184"/>
      <c r="FY53" s="184"/>
      <c r="FZ53" s="184"/>
      <c r="GA53" s="184"/>
      <c r="GB53" s="184"/>
      <c r="GC53" s="184"/>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row>
    <row r="54" spans="1:162" ht="12" customHeight="1">
      <c r="A54" s="417" t="s">
        <v>298</v>
      </c>
      <c r="B54" s="867">
        <f t="shared" si="3"/>
        <v>1368.573415436883</v>
      </c>
      <c r="C54" s="867">
        <f>(C15*1000000)/'T15'!B16</f>
        <v>1070.812268560968</v>
      </c>
      <c r="D54" s="867">
        <f>(D15*1000000)/'T15'!B16</f>
        <v>297.7611468759149</v>
      </c>
      <c r="E54" s="415"/>
      <c r="F54" s="415"/>
      <c r="G54" s="415"/>
      <c r="H54" s="116"/>
      <c r="I54" s="552"/>
      <c r="J54" s="116"/>
      <c r="K54" s="116"/>
      <c r="L54" s="116"/>
      <c r="M54" s="188"/>
      <c r="N54" s="188"/>
      <c r="O54" s="623"/>
      <c r="P54" s="623"/>
      <c r="Q54" s="73"/>
      <c r="S54" s="148"/>
      <c r="T54" s="556"/>
      <c r="U54" s="556"/>
      <c r="V54" s="294"/>
      <c r="W54" s="294"/>
      <c r="X54" s="518"/>
      <c r="Y54" s="518"/>
      <c r="Z54" s="518"/>
      <c r="AA54" s="381"/>
      <c r="AB54" s="148"/>
      <c r="AC54" s="250"/>
      <c r="AD54" s="250"/>
      <c r="AE54" s="250"/>
      <c r="AF54" s="406"/>
      <c r="AG54" s="250"/>
      <c r="AH54" s="250"/>
      <c r="AI54" s="76"/>
      <c r="AJ54" s="76"/>
      <c r="AK54" s="76"/>
      <c r="AL54" s="76"/>
      <c r="AM54" s="76"/>
      <c r="AN54" s="76"/>
      <c r="AO54" s="76"/>
      <c r="AP54" s="76"/>
      <c r="AQ54" s="76"/>
      <c r="AR54" s="76"/>
      <c r="AS54" s="76"/>
      <c r="AT54" s="76"/>
      <c r="AU54" s="76"/>
      <c r="AV54" s="148"/>
      <c r="AW54" s="407"/>
      <c r="AX54" s="408"/>
      <c r="AY54" s="408"/>
      <c r="AZ54" s="409"/>
      <c r="BA54" s="409"/>
      <c r="BB54" s="410"/>
      <c r="BC54" s="410"/>
      <c r="BD54" s="407"/>
      <c r="BE54" s="251"/>
      <c r="BF54" s="251"/>
      <c r="BG54" s="251"/>
      <c r="BH54" s="251"/>
      <c r="BI54" s="229"/>
      <c r="BJ54" s="229"/>
      <c r="BK54" s="229"/>
      <c r="BL54" s="229"/>
      <c r="BM54" s="229"/>
      <c r="BN54" s="229"/>
      <c r="BO54" s="229"/>
      <c r="BP54" s="229"/>
      <c r="BQ54" s="251"/>
      <c r="BR54" s="251"/>
      <c r="BS54" s="274"/>
      <c r="BT54" s="148"/>
      <c r="BU54" s="286"/>
      <c r="BV54" s="286"/>
      <c r="BW54" s="286"/>
      <c r="BX54" s="286"/>
      <c r="BY54" s="286"/>
      <c r="BZ54" s="286"/>
      <c r="CA54" s="286"/>
      <c r="CB54" s="286"/>
      <c r="CD54" s="278"/>
      <c r="CE54" s="278"/>
      <c r="CF54" s="278"/>
      <c r="CG54" s="278"/>
      <c r="CH54" s="278"/>
      <c r="CI54" s="278"/>
      <c r="CJ54" s="278"/>
      <c r="CK54" s="278"/>
      <c r="CL54" s="278"/>
      <c r="CM54" s="278"/>
      <c r="CN54" s="148"/>
      <c r="CO54" s="290"/>
      <c r="CP54" s="290"/>
      <c r="CQ54" s="290"/>
      <c r="CR54" s="290"/>
      <c r="CS54" s="290"/>
      <c r="CT54" s="290"/>
      <c r="CU54" s="290"/>
      <c r="CV54" s="290"/>
      <c r="CX54" s="278"/>
      <c r="CY54" s="278"/>
      <c r="CZ54" s="278"/>
      <c r="DA54" s="278"/>
      <c r="DB54" s="278"/>
      <c r="DC54" s="278"/>
      <c r="DD54" s="278"/>
      <c r="DE54" s="278"/>
      <c r="DF54" s="278"/>
      <c r="DG54" s="278"/>
      <c r="DH54" s="148"/>
      <c r="DI54" s="413"/>
      <c r="DJ54" s="413"/>
      <c r="DK54" s="413"/>
      <c r="DL54" s="414"/>
      <c r="DM54" s="414"/>
      <c r="DN54" s="413"/>
      <c r="DR54" s="180"/>
      <c r="DU54" s="285"/>
      <c r="EB54" s="285"/>
      <c r="EC54" s="18"/>
      <c r="ED54" s="18"/>
      <c r="EE54" s="18"/>
      <c r="EF54" s="18"/>
      <c r="EG54" s="18"/>
      <c r="EH54" s="18"/>
      <c r="EI54" s="18"/>
      <c r="EJ54" s="18"/>
      <c r="EK54" s="18"/>
      <c r="EL54" s="18"/>
      <c r="EM54" s="18"/>
      <c r="EN54" s="18"/>
      <c r="EO54" s="18"/>
      <c r="EP54" s="18"/>
      <c r="EQ54" s="18"/>
      <c r="ER54" s="18"/>
      <c r="ES54" s="18"/>
      <c r="FD54" s="148"/>
      <c r="FE54" s="416"/>
      <c r="FF54" s="416"/>
    </row>
    <row r="55" spans="1:245" s="13" customFormat="1" ht="12" customHeight="1">
      <c r="A55" s="403" t="s">
        <v>209</v>
      </c>
      <c r="B55" s="868">
        <f t="shared" si="3"/>
        <v>205.2116269339899</v>
      </c>
      <c r="C55" s="868">
        <f>(C16*1000000)/'T15'!B17</f>
        <v>176.14097144858934</v>
      </c>
      <c r="D55" s="868">
        <f>(D16*1000000)/'T15'!B17</f>
        <v>29.070655485400543</v>
      </c>
      <c r="E55" s="415"/>
      <c r="F55" s="415"/>
      <c r="G55" s="415"/>
      <c r="H55" s="116"/>
      <c r="I55" s="116"/>
      <c r="J55" s="116"/>
      <c r="K55" s="425"/>
      <c r="L55" s="425"/>
      <c r="M55" s="116"/>
      <c r="O55" s="116"/>
      <c r="P55" s="116"/>
      <c r="Q55" s="73"/>
      <c r="R55" s="178"/>
      <c r="S55" s="148"/>
      <c r="T55" s="556"/>
      <c r="U55" s="556"/>
      <c r="V55" s="294"/>
      <c r="W55" s="294"/>
      <c r="X55" s="518"/>
      <c r="Y55" s="518"/>
      <c r="Z55" s="518"/>
      <c r="AA55" s="381"/>
      <c r="AB55" s="148"/>
      <c r="AC55" s="250"/>
      <c r="AD55" s="250"/>
      <c r="AE55" s="250"/>
      <c r="AF55" s="406"/>
      <c r="AG55" s="250"/>
      <c r="AH55" s="250"/>
      <c r="AI55" s="76"/>
      <c r="AJ55" s="76"/>
      <c r="AK55" s="76"/>
      <c r="AL55" s="76"/>
      <c r="AM55" s="76"/>
      <c r="AN55" s="76"/>
      <c r="AO55" s="76"/>
      <c r="AP55" s="76"/>
      <c r="AQ55" s="76"/>
      <c r="AR55" s="76"/>
      <c r="AS55" s="76"/>
      <c r="AT55" s="76"/>
      <c r="AU55" s="76"/>
      <c r="AV55" s="148"/>
      <c r="AW55" s="407"/>
      <c r="AX55" s="408"/>
      <c r="AY55" s="408"/>
      <c r="AZ55" s="409"/>
      <c r="BA55" s="409"/>
      <c r="BB55" s="410"/>
      <c r="BC55" s="410"/>
      <c r="BD55" s="407"/>
      <c r="BE55" s="251"/>
      <c r="BF55" s="251"/>
      <c r="BG55" s="251"/>
      <c r="BH55" s="251"/>
      <c r="BI55" s="229"/>
      <c r="BJ55" s="229"/>
      <c r="BK55" s="229"/>
      <c r="BL55" s="229"/>
      <c r="BM55" s="229"/>
      <c r="BN55" s="229"/>
      <c r="BO55" s="229"/>
      <c r="BP55" s="229"/>
      <c r="BQ55" s="251"/>
      <c r="BR55" s="251"/>
      <c r="BS55" s="274"/>
      <c r="BT55" s="148"/>
      <c r="BU55" s="286"/>
      <c r="BV55" s="286"/>
      <c r="BW55" s="286"/>
      <c r="BX55" s="286"/>
      <c r="BY55" s="286"/>
      <c r="BZ55" s="286"/>
      <c r="CA55" s="286"/>
      <c r="CB55" s="286"/>
      <c r="CC55" s="180"/>
      <c r="CD55" s="278"/>
      <c r="CE55" s="278"/>
      <c r="CF55" s="278"/>
      <c r="CG55" s="278"/>
      <c r="CH55" s="278"/>
      <c r="CI55" s="278"/>
      <c r="CJ55" s="278"/>
      <c r="CK55" s="278"/>
      <c r="CL55" s="278"/>
      <c r="CM55" s="278"/>
      <c r="CN55" s="148"/>
      <c r="CO55" s="290"/>
      <c r="CP55" s="290"/>
      <c r="CQ55" s="290"/>
      <c r="CR55" s="290"/>
      <c r="CS55" s="290"/>
      <c r="CT55" s="290"/>
      <c r="CU55" s="290"/>
      <c r="CV55" s="290"/>
      <c r="CW55" s="180"/>
      <c r="CX55" s="278"/>
      <c r="CY55" s="278"/>
      <c r="CZ55" s="278"/>
      <c r="DA55" s="278"/>
      <c r="DB55" s="278"/>
      <c r="DC55" s="278"/>
      <c r="DD55" s="278"/>
      <c r="DE55" s="278"/>
      <c r="DF55" s="278"/>
      <c r="DG55" s="278"/>
      <c r="DH55" s="148"/>
      <c r="DI55" s="413"/>
      <c r="DJ55" s="413"/>
      <c r="DK55" s="413"/>
      <c r="DL55" s="414"/>
      <c r="DM55" s="414"/>
      <c r="DN55" s="413"/>
      <c r="DO55" s="9"/>
      <c r="DP55" s="180"/>
      <c r="DQ55" s="180"/>
      <c r="DR55" s="180"/>
      <c r="DS55" s="180"/>
      <c r="DT55" s="180"/>
      <c r="DU55" s="285"/>
      <c r="DV55" s="180"/>
      <c r="DW55" s="180"/>
      <c r="DX55" s="180"/>
      <c r="DY55" s="180"/>
      <c r="DZ55" s="180"/>
      <c r="EA55" s="180"/>
      <c r="EB55" s="285"/>
      <c r="EC55" s="9"/>
      <c r="ED55" s="9"/>
      <c r="EE55" s="9"/>
      <c r="EF55" s="9"/>
      <c r="EG55" s="9"/>
      <c r="EH55" s="9"/>
      <c r="EI55" s="9"/>
      <c r="EJ55" s="9"/>
      <c r="EK55" s="9"/>
      <c r="EL55" s="9"/>
      <c r="EM55" s="9"/>
      <c r="EN55" s="9"/>
      <c r="EO55" s="9"/>
      <c r="EP55" s="9"/>
      <c r="EQ55" s="9"/>
      <c r="ER55" s="9"/>
      <c r="ES55" s="9"/>
      <c r="ET55" s="9"/>
      <c r="EU55" s="180"/>
      <c r="EV55" s="180"/>
      <c r="EW55" s="180"/>
      <c r="EX55" s="9"/>
      <c r="EY55" s="180"/>
      <c r="EZ55" s="180"/>
      <c r="FA55" s="9"/>
      <c r="FB55" s="180"/>
      <c r="FC55" s="180"/>
      <c r="FD55" s="148"/>
      <c r="FE55" s="416"/>
      <c r="FF55" s="416"/>
      <c r="FG55" s="180"/>
      <c r="FH55" s="180"/>
      <c r="FI55" s="180"/>
      <c r="FJ55" s="180"/>
      <c r="FK55" s="180"/>
      <c r="FL55" s="180"/>
      <c r="FM55" s="184"/>
      <c r="FN55" s="184"/>
      <c r="FO55" s="184"/>
      <c r="FP55" s="184"/>
      <c r="FQ55" s="184"/>
      <c r="FR55" s="184"/>
      <c r="FS55" s="184"/>
      <c r="FT55" s="184"/>
      <c r="FU55" s="184"/>
      <c r="FV55" s="184"/>
      <c r="FW55" s="184"/>
      <c r="FX55" s="184"/>
      <c r="FY55" s="184"/>
      <c r="FZ55" s="184"/>
      <c r="GA55" s="184"/>
      <c r="GB55" s="184"/>
      <c r="GC55" s="184"/>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row>
    <row r="56" spans="1:162" ht="12" customHeight="1">
      <c r="A56" s="417" t="s">
        <v>210</v>
      </c>
      <c r="B56" s="867">
        <f t="shared" si="3"/>
        <v>188.47903568499322</v>
      </c>
      <c r="C56" s="867">
        <f>(C17*1000000)/'T15'!B18</f>
        <v>157.47976890746853</v>
      </c>
      <c r="D56" s="867">
        <f>(D17*1000000)/'T15'!B18</f>
        <v>30.999266777524706</v>
      </c>
      <c r="E56" s="415"/>
      <c r="F56" s="415"/>
      <c r="G56" s="415"/>
      <c r="H56" s="116"/>
      <c r="I56" s="116"/>
      <c r="J56" s="116"/>
      <c r="K56" s="116"/>
      <c r="L56" s="116"/>
      <c r="M56" s="116"/>
      <c r="N56" s="13"/>
      <c r="Q56" s="73"/>
      <c r="S56" s="148"/>
      <c r="T56" s="556"/>
      <c r="U56" s="556"/>
      <c r="V56" s="294"/>
      <c r="W56" s="294"/>
      <c r="X56" s="518"/>
      <c r="Y56" s="518"/>
      <c r="Z56" s="518"/>
      <c r="AA56" s="381"/>
      <c r="AB56" s="148"/>
      <c r="AC56" s="250"/>
      <c r="AD56" s="250"/>
      <c r="AE56" s="250"/>
      <c r="AF56" s="406"/>
      <c r="AG56" s="250"/>
      <c r="AH56" s="250"/>
      <c r="AI56" s="76"/>
      <c r="AJ56" s="76"/>
      <c r="AK56" s="76"/>
      <c r="AL56" s="76"/>
      <c r="AM56" s="76"/>
      <c r="AN56" s="76"/>
      <c r="AO56" s="76"/>
      <c r="AP56" s="76"/>
      <c r="AQ56" s="76"/>
      <c r="AR56" s="76"/>
      <c r="AS56" s="76"/>
      <c r="AT56" s="76"/>
      <c r="AU56" s="76"/>
      <c r="AV56" s="148"/>
      <c r="AW56" s="407"/>
      <c r="AX56" s="408"/>
      <c r="AY56" s="408"/>
      <c r="AZ56" s="409"/>
      <c r="BA56" s="409"/>
      <c r="BB56" s="410"/>
      <c r="BC56" s="410"/>
      <c r="BD56" s="407"/>
      <c r="BE56" s="251"/>
      <c r="BF56" s="251"/>
      <c r="BG56" s="251"/>
      <c r="BH56" s="251"/>
      <c r="BI56" s="229"/>
      <c r="BJ56" s="229"/>
      <c r="BK56" s="229"/>
      <c r="BL56" s="229"/>
      <c r="BM56" s="229"/>
      <c r="BN56" s="229"/>
      <c r="BO56" s="229"/>
      <c r="BP56" s="229"/>
      <c r="BQ56" s="251"/>
      <c r="BR56" s="251"/>
      <c r="BS56" s="274"/>
      <c r="BT56" s="148"/>
      <c r="BU56" s="286"/>
      <c r="BV56" s="286"/>
      <c r="BW56" s="286"/>
      <c r="BX56" s="286"/>
      <c r="BY56" s="286"/>
      <c r="BZ56" s="286"/>
      <c r="CA56" s="286"/>
      <c r="CB56" s="286"/>
      <c r="CD56" s="278"/>
      <c r="CE56" s="278"/>
      <c r="CF56" s="278"/>
      <c r="CG56" s="278"/>
      <c r="CH56" s="278"/>
      <c r="CI56" s="278"/>
      <c r="CJ56" s="278"/>
      <c r="CK56" s="278"/>
      <c r="CL56" s="278"/>
      <c r="CM56" s="278"/>
      <c r="CN56" s="148"/>
      <c r="CO56" s="290"/>
      <c r="CP56" s="290"/>
      <c r="CQ56" s="290"/>
      <c r="CR56" s="290"/>
      <c r="CS56" s="290"/>
      <c r="CT56" s="290"/>
      <c r="CU56" s="290"/>
      <c r="CV56" s="290"/>
      <c r="CX56" s="278"/>
      <c r="CY56" s="278"/>
      <c r="CZ56" s="278"/>
      <c r="DA56" s="278"/>
      <c r="DB56" s="278"/>
      <c r="DC56" s="278"/>
      <c r="DD56" s="278"/>
      <c r="DE56" s="278"/>
      <c r="DF56" s="278"/>
      <c r="DG56" s="278"/>
      <c r="DH56" s="148"/>
      <c r="DI56" s="413"/>
      <c r="DJ56" s="413"/>
      <c r="DK56" s="413"/>
      <c r="DL56" s="414"/>
      <c r="DM56" s="414"/>
      <c r="DN56" s="413"/>
      <c r="DR56" s="180"/>
      <c r="DU56" s="285"/>
      <c r="EB56" s="285"/>
      <c r="EC56" s="18"/>
      <c r="ED56" s="18"/>
      <c r="EE56" s="18"/>
      <c r="EF56" s="18"/>
      <c r="EG56" s="18"/>
      <c r="EH56" s="18"/>
      <c r="EI56" s="18"/>
      <c r="EJ56" s="18"/>
      <c r="EK56" s="18"/>
      <c r="EL56" s="18"/>
      <c r="EM56" s="18"/>
      <c r="EN56" s="18"/>
      <c r="EO56" s="18"/>
      <c r="EP56" s="18"/>
      <c r="EQ56" s="18"/>
      <c r="ER56" s="18"/>
      <c r="ES56" s="18"/>
      <c r="FD56" s="148"/>
      <c r="FE56" s="416"/>
      <c r="FF56" s="416"/>
    </row>
    <row r="57" spans="1:245" s="13" customFormat="1" ht="12" customHeight="1">
      <c r="A57" s="403" t="s">
        <v>211</v>
      </c>
      <c r="B57" s="868">
        <f t="shared" si="3"/>
        <v>269.4350621556634</v>
      </c>
      <c r="C57" s="868">
        <f>(C18*1000000)/'T15'!B19</f>
        <v>243.67088193369102</v>
      </c>
      <c r="D57" s="868">
        <f>(D18*1000000)/'T15'!B19</f>
        <v>25.764180221972357</v>
      </c>
      <c r="E57" s="415"/>
      <c r="F57" s="415"/>
      <c r="G57" s="415"/>
      <c r="H57" s="116"/>
      <c r="I57" s="116"/>
      <c r="J57" s="116"/>
      <c r="K57" s="116"/>
      <c r="L57" s="116"/>
      <c r="M57" s="116"/>
      <c r="O57" s="116"/>
      <c r="P57" s="116"/>
      <c r="Q57" s="73"/>
      <c r="R57" s="178"/>
      <c r="S57" s="148"/>
      <c r="T57" s="556"/>
      <c r="U57" s="556"/>
      <c r="V57" s="294"/>
      <c r="W57" s="294"/>
      <c r="X57" s="518"/>
      <c r="Y57" s="518"/>
      <c r="Z57" s="518"/>
      <c r="AA57" s="381"/>
      <c r="AB57" s="148"/>
      <c r="AC57" s="250"/>
      <c r="AD57" s="250"/>
      <c r="AE57" s="250"/>
      <c r="AF57" s="406"/>
      <c r="AG57" s="250"/>
      <c r="AH57" s="250"/>
      <c r="AI57" s="76"/>
      <c r="AJ57" s="76"/>
      <c r="AK57" s="76"/>
      <c r="AL57" s="76"/>
      <c r="AM57" s="76"/>
      <c r="AN57" s="76"/>
      <c r="AO57" s="76"/>
      <c r="AP57" s="76"/>
      <c r="AQ57" s="76"/>
      <c r="AR57" s="76"/>
      <c r="AS57" s="76"/>
      <c r="AT57" s="76"/>
      <c r="AU57" s="76"/>
      <c r="AV57" s="148"/>
      <c r="AW57" s="407"/>
      <c r="AX57" s="408"/>
      <c r="AY57" s="408"/>
      <c r="AZ57" s="409"/>
      <c r="BA57" s="409"/>
      <c r="BB57" s="410"/>
      <c r="BC57" s="410"/>
      <c r="BD57" s="407"/>
      <c r="BE57" s="251"/>
      <c r="BF57" s="251"/>
      <c r="BG57" s="251"/>
      <c r="BH57" s="251"/>
      <c r="BI57" s="229"/>
      <c r="BJ57" s="229"/>
      <c r="BK57" s="229"/>
      <c r="BL57" s="229"/>
      <c r="BM57" s="229"/>
      <c r="BN57" s="229"/>
      <c r="BO57" s="229"/>
      <c r="BP57" s="229"/>
      <c r="BQ57" s="251"/>
      <c r="BR57" s="251"/>
      <c r="BS57" s="274"/>
      <c r="BT57" s="148"/>
      <c r="BU57" s="286"/>
      <c r="BV57" s="286"/>
      <c r="BW57" s="286"/>
      <c r="BX57" s="286"/>
      <c r="BY57" s="286"/>
      <c r="BZ57" s="286"/>
      <c r="CA57" s="286"/>
      <c r="CB57" s="286"/>
      <c r="CC57" s="180"/>
      <c r="CD57" s="278"/>
      <c r="CE57" s="278"/>
      <c r="CF57" s="278"/>
      <c r="CG57" s="278"/>
      <c r="CH57" s="278"/>
      <c r="CI57" s="278"/>
      <c r="CJ57" s="278"/>
      <c r="CK57" s="278"/>
      <c r="CL57" s="278"/>
      <c r="CM57" s="278"/>
      <c r="CN57" s="148"/>
      <c r="CO57" s="290"/>
      <c r="CP57" s="290"/>
      <c r="CQ57" s="290"/>
      <c r="CR57" s="290"/>
      <c r="CS57" s="290"/>
      <c r="CT57" s="290"/>
      <c r="CU57" s="290"/>
      <c r="CV57" s="290"/>
      <c r="CW57" s="180"/>
      <c r="CX57" s="278"/>
      <c r="CY57" s="278"/>
      <c r="CZ57" s="278"/>
      <c r="DA57" s="278"/>
      <c r="DB57" s="278"/>
      <c r="DC57" s="278"/>
      <c r="DD57" s="278"/>
      <c r="DE57" s="278"/>
      <c r="DF57" s="278"/>
      <c r="DG57" s="278"/>
      <c r="DH57" s="148"/>
      <c r="DI57" s="413"/>
      <c r="DJ57" s="413"/>
      <c r="DK57" s="413"/>
      <c r="DL57" s="414"/>
      <c r="DM57" s="414"/>
      <c r="DN57" s="413"/>
      <c r="DO57" s="9"/>
      <c r="DP57" s="180"/>
      <c r="DQ57" s="180"/>
      <c r="DR57" s="180"/>
      <c r="DS57" s="180"/>
      <c r="DT57" s="180"/>
      <c r="DU57" s="285"/>
      <c r="DV57" s="180"/>
      <c r="DW57" s="180"/>
      <c r="DX57" s="180"/>
      <c r="DY57" s="180"/>
      <c r="DZ57" s="180"/>
      <c r="EA57" s="180"/>
      <c r="EB57" s="285"/>
      <c r="EC57" s="9"/>
      <c r="ED57" s="9"/>
      <c r="EE57" s="9"/>
      <c r="EF57" s="9"/>
      <c r="EG57" s="9"/>
      <c r="EH57" s="9"/>
      <c r="EI57" s="9"/>
      <c r="EJ57" s="9"/>
      <c r="EK57" s="9"/>
      <c r="EL57" s="9"/>
      <c r="EM57" s="9"/>
      <c r="EN57" s="9"/>
      <c r="EO57" s="9"/>
      <c r="EP57" s="9"/>
      <c r="EQ57" s="9"/>
      <c r="ER57" s="9"/>
      <c r="ES57" s="9"/>
      <c r="ET57" s="9"/>
      <c r="EU57" s="180"/>
      <c r="EV57" s="180"/>
      <c r="EW57" s="180"/>
      <c r="EX57" s="9"/>
      <c r="EY57" s="180"/>
      <c r="EZ57" s="180"/>
      <c r="FA57" s="9"/>
      <c r="FB57" s="180"/>
      <c r="FC57" s="180"/>
      <c r="FD57" s="148"/>
      <c r="FE57" s="416"/>
      <c r="FF57" s="416"/>
      <c r="FG57" s="180"/>
      <c r="FH57" s="180"/>
      <c r="FI57" s="180"/>
      <c r="FJ57" s="180"/>
      <c r="FK57" s="180"/>
      <c r="FL57" s="180"/>
      <c r="FM57" s="184"/>
      <c r="FN57" s="184"/>
      <c r="FO57" s="184"/>
      <c r="FP57" s="184"/>
      <c r="FQ57" s="184"/>
      <c r="FR57" s="184"/>
      <c r="FS57" s="184"/>
      <c r="FT57" s="184"/>
      <c r="FU57" s="184"/>
      <c r="FV57" s="184"/>
      <c r="FW57" s="184"/>
      <c r="FX57" s="184"/>
      <c r="FY57" s="184"/>
      <c r="FZ57" s="184"/>
      <c r="GA57" s="184"/>
      <c r="GB57" s="184"/>
      <c r="GC57" s="184"/>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row>
    <row r="58" spans="1:162" ht="12" customHeight="1">
      <c r="A58" s="417" t="s">
        <v>212</v>
      </c>
      <c r="B58" s="867">
        <f t="shared" si="3"/>
        <v>189.49734197018068</v>
      </c>
      <c r="C58" s="867">
        <f>(C19*1000000)/'T15'!B20</f>
        <v>161.0110865224356</v>
      </c>
      <c r="D58" s="867">
        <f>(D19*1000000)/'T15'!B20</f>
        <v>28.48625544774509</v>
      </c>
      <c r="E58" s="415"/>
      <c r="F58" s="415"/>
      <c r="G58" s="415"/>
      <c r="H58" s="116"/>
      <c r="I58" s="116"/>
      <c r="J58" s="116"/>
      <c r="K58" s="116"/>
      <c r="L58" s="116"/>
      <c r="M58" s="116"/>
      <c r="N58" s="13"/>
      <c r="Q58" s="200"/>
      <c r="S58" s="148"/>
      <c r="T58" s="556"/>
      <c r="U58" s="556"/>
      <c r="V58" s="294"/>
      <c r="W58" s="294"/>
      <c r="X58" s="518"/>
      <c r="Y58" s="518"/>
      <c r="Z58" s="518"/>
      <c r="AA58" s="381"/>
      <c r="AB58" s="148"/>
      <c r="AC58" s="250"/>
      <c r="AD58" s="250"/>
      <c r="AE58" s="250"/>
      <c r="AF58" s="406"/>
      <c r="AG58" s="250"/>
      <c r="AH58" s="250"/>
      <c r="AI58" s="76"/>
      <c r="AJ58" s="76"/>
      <c r="AK58" s="76"/>
      <c r="AL58" s="76"/>
      <c r="AM58" s="76"/>
      <c r="AN58" s="76"/>
      <c r="AO58" s="76"/>
      <c r="AP58" s="76"/>
      <c r="AQ58" s="76"/>
      <c r="AR58" s="76"/>
      <c r="AS58" s="76"/>
      <c r="AT58" s="76"/>
      <c r="AU58" s="76"/>
      <c r="AV58" s="148"/>
      <c r="AW58" s="407"/>
      <c r="AX58" s="408"/>
      <c r="AY58" s="408"/>
      <c r="AZ58" s="409"/>
      <c r="BA58" s="409"/>
      <c r="BB58" s="410"/>
      <c r="BC58" s="410"/>
      <c r="BD58" s="407"/>
      <c r="BE58" s="251"/>
      <c r="BF58" s="251"/>
      <c r="BG58" s="251"/>
      <c r="BH58" s="251"/>
      <c r="BI58" s="229"/>
      <c r="BJ58" s="229"/>
      <c r="BK58" s="229"/>
      <c r="BL58" s="229"/>
      <c r="BM58" s="229"/>
      <c r="BN58" s="229"/>
      <c r="BO58" s="229"/>
      <c r="BP58" s="229"/>
      <c r="BQ58" s="251"/>
      <c r="BR58" s="251"/>
      <c r="BS58" s="274"/>
      <c r="BT58" s="148"/>
      <c r="BU58" s="286"/>
      <c r="BV58" s="286"/>
      <c r="BW58" s="286"/>
      <c r="BX58" s="286"/>
      <c r="BY58" s="286"/>
      <c r="BZ58" s="286"/>
      <c r="CA58" s="286"/>
      <c r="CB58" s="286"/>
      <c r="CD58" s="278"/>
      <c r="CE58" s="278"/>
      <c r="CF58" s="278"/>
      <c r="CG58" s="278"/>
      <c r="CH58" s="278"/>
      <c r="CI58" s="278"/>
      <c r="CJ58" s="278"/>
      <c r="CK58" s="278"/>
      <c r="CL58" s="278"/>
      <c r="CM58" s="278"/>
      <c r="CN58" s="148"/>
      <c r="CO58" s="290"/>
      <c r="CP58" s="290"/>
      <c r="CQ58" s="290"/>
      <c r="CR58" s="290"/>
      <c r="CS58" s="290"/>
      <c r="CT58" s="290"/>
      <c r="CU58" s="290"/>
      <c r="CV58" s="290"/>
      <c r="CX58" s="278"/>
      <c r="CY58" s="278"/>
      <c r="CZ58" s="278"/>
      <c r="DA58" s="278"/>
      <c r="DB58" s="278"/>
      <c r="DC58" s="278"/>
      <c r="DD58" s="278"/>
      <c r="DE58" s="278"/>
      <c r="DF58" s="278"/>
      <c r="DG58" s="278"/>
      <c r="DH58" s="148"/>
      <c r="DI58" s="413"/>
      <c r="DJ58" s="413"/>
      <c r="DK58" s="413"/>
      <c r="DL58" s="414"/>
      <c r="DM58" s="414"/>
      <c r="DN58" s="413"/>
      <c r="DR58" s="180"/>
      <c r="DU58" s="285"/>
      <c r="EB58" s="285"/>
      <c r="EC58" s="18"/>
      <c r="ED58" s="18"/>
      <c r="EE58" s="18"/>
      <c r="EF58" s="18"/>
      <c r="EG58" s="18"/>
      <c r="EH58" s="18"/>
      <c r="EI58" s="18"/>
      <c r="EJ58" s="18"/>
      <c r="EK58" s="18"/>
      <c r="EL58" s="18"/>
      <c r="EM58" s="18"/>
      <c r="EN58" s="18"/>
      <c r="EO58" s="18"/>
      <c r="EP58" s="18"/>
      <c r="EQ58" s="18"/>
      <c r="ER58" s="18"/>
      <c r="ES58" s="18"/>
      <c r="FD58" s="148"/>
      <c r="FE58" s="416"/>
      <c r="FF58" s="416"/>
    </row>
    <row r="59" spans="1:245" s="13" customFormat="1" ht="12" customHeight="1">
      <c r="A59" s="403" t="s">
        <v>213</v>
      </c>
      <c r="B59" s="868">
        <f t="shared" si="3"/>
        <v>190.15516631755713</v>
      </c>
      <c r="C59" s="868">
        <f>(C20*1000000)/'T15'!B21</f>
        <v>153.8941924632416</v>
      </c>
      <c r="D59" s="868">
        <f>(D20*1000000)/'T15'!B21</f>
        <v>36.260973854315516</v>
      </c>
      <c r="E59" s="415"/>
      <c r="F59" s="415"/>
      <c r="G59" s="415"/>
      <c r="H59" s="116"/>
      <c r="I59" s="116"/>
      <c r="J59" s="116"/>
      <c r="K59" s="116"/>
      <c r="L59" s="116"/>
      <c r="M59" s="116"/>
      <c r="O59" s="116"/>
      <c r="P59" s="116"/>
      <c r="Q59" s="381"/>
      <c r="R59" s="178"/>
      <c r="S59" s="148"/>
      <c r="T59" s="556"/>
      <c r="U59" s="556"/>
      <c r="V59" s="294"/>
      <c r="W59" s="294"/>
      <c r="X59" s="518"/>
      <c r="Y59" s="518"/>
      <c r="Z59" s="518"/>
      <c r="AA59" s="381"/>
      <c r="AB59" s="148"/>
      <c r="AC59" s="250"/>
      <c r="AD59" s="250"/>
      <c r="AE59" s="250"/>
      <c r="AF59" s="406"/>
      <c r="AG59" s="250"/>
      <c r="AH59" s="250"/>
      <c r="AI59" s="76"/>
      <c r="AJ59" s="76"/>
      <c r="AK59" s="76"/>
      <c r="AL59" s="76"/>
      <c r="AM59" s="76"/>
      <c r="AN59" s="76"/>
      <c r="AO59" s="76"/>
      <c r="AP59" s="76"/>
      <c r="AQ59" s="76"/>
      <c r="AR59" s="76"/>
      <c r="AS59" s="76"/>
      <c r="AT59" s="76"/>
      <c r="AU59" s="76"/>
      <c r="AV59" s="148"/>
      <c r="AW59" s="407"/>
      <c r="AX59" s="408"/>
      <c r="AY59" s="408"/>
      <c r="AZ59" s="409"/>
      <c r="BA59" s="409"/>
      <c r="BB59" s="410"/>
      <c r="BC59" s="410"/>
      <c r="BD59" s="407"/>
      <c r="BE59" s="251"/>
      <c r="BF59" s="251"/>
      <c r="BG59" s="251"/>
      <c r="BH59" s="251"/>
      <c r="BI59" s="229"/>
      <c r="BJ59" s="229"/>
      <c r="BK59" s="229"/>
      <c r="BL59" s="229"/>
      <c r="BM59" s="229"/>
      <c r="BN59" s="229"/>
      <c r="BO59" s="229"/>
      <c r="BP59" s="229"/>
      <c r="BQ59" s="251"/>
      <c r="BR59" s="251"/>
      <c r="BS59" s="274"/>
      <c r="BT59" s="148"/>
      <c r="BU59" s="286"/>
      <c r="BV59" s="286"/>
      <c r="BW59" s="286"/>
      <c r="BX59" s="286"/>
      <c r="BY59" s="286"/>
      <c r="BZ59" s="286"/>
      <c r="CA59" s="286"/>
      <c r="CB59" s="286"/>
      <c r="CC59" s="180"/>
      <c r="CD59" s="278"/>
      <c r="CE59" s="278"/>
      <c r="CF59" s="278"/>
      <c r="CG59" s="278"/>
      <c r="CH59" s="278"/>
      <c r="CI59" s="278"/>
      <c r="CJ59" s="278"/>
      <c r="CK59" s="278"/>
      <c r="CL59" s="278"/>
      <c r="CM59" s="278"/>
      <c r="CN59" s="148"/>
      <c r="CO59" s="290"/>
      <c r="CP59" s="290"/>
      <c r="CQ59" s="290"/>
      <c r="CR59" s="290"/>
      <c r="CS59" s="290"/>
      <c r="CT59" s="290"/>
      <c r="CU59" s="290"/>
      <c r="CV59" s="290"/>
      <c r="CW59" s="180"/>
      <c r="CX59" s="278"/>
      <c r="CY59" s="278"/>
      <c r="CZ59" s="278"/>
      <c r="DA59" s="278"/>
      <c r="DB59" s="278"/>
      <c r="DC59" s="278"/>
      <c r="DD59" s="278"/>
      <c r="DE59" s="278"/>
      <c r="DF59" s="278"/>
      <c r="DG59" s="278"/>
      <c r="DH59" s="148"/>
      <c r="DI59" s="413"/>
      <c r="DJ59" s="413"/>
      <c r="DK59" s="413"/>
      <c r="DL59" s="414"/>
      <c r="DM59" s="414"/>
      <c r="DN59" s="413"/>
      <c r="DO59" s="9"/>
      <c r="DP59" s="180"/>
      <c r="DQ59" s="180"/>
      <c r="DR59" s="180"/>
      <c r="DS59" s="180"/>
      <c r="DT59" s="180"/>
      <c r="DU59" s="285"/>
      <c r="DV59" s="180"/>
      <c r="DW59" s="180"/>
      <c r="DX59" s="180"/>
      <c r="DY59" s="180"/>
      <c r="DZ59" s="180"/>
      <c r="EA59" s="180"/>
      <c r="EB59" s="285"/>
      <c r="EC59" s="9"/>
      <c r="ED59" s="9"/>
      <c r="EE59" s="9"/>
      <c r="EF59" s="9"/>
      <c r="EG59" s="9"/>
      <c r="EH59" s="9"/>
      <c r="EI59" s="9"/>
      <c r="EJ59" s="9"/>
      <c r="EK59" s="9"/>
      <c r="EL59" s="9"/>
      <c r="EM59" s="9"/>
      <c r="EN59" s="9"/>
      <c r="EO59" s="9"/>
      <c r="EP59" s="9"/>
      <c r="EQ59" s="9"/>
      <c r="ER59" s="9"/>
      <c r="ES59" s="9"/>
      <c r="ET59" s="9"/>
      <c r="EU59" s="180"/>
      <c r="EV59" s="180"/>
      <c r="EW59" s="180"/>
      <c r="EX59" s="9"/>
      <c r="EY59" s="180"/>
      <c r="EZ59" s="180"/>
      <c r="FA59" s="9"/>
      <c r="FB59" s="180"/>
      <c r="FC59" s="180"/>
      <c r="FD59" s="148"/>
      <c r="FE59" s="416"/>
      <c r="FF59" s="416"/>
      <c r="FG59" s="180"/>
      <c r="FH59" s="180"/>
      <c r="FI59" s="180"/>
      <c r="FJ59" s="180"/>
      <c r="FK59" s="180"/>
      <c r="FL59" s="180"/>
      <c r="FM59" s="184"/>
      <c r="FN59" s="184"/>
      <c r="FO59" s="184"/>
      <c r="FP59" s="184"/>
      <c r="FQ59" s="184"/>
      <c r="FR59" s="184"/>
      <c r="FS59" s="184"/>
      <c r="FT59" s="184"/>
      <c r="FU59" s="184"/>
      <c r="FV59" s="184"/>
      <c r="FW59" s="184"/>
      <c r="FX59" s="184"/>
      <c r="FY59" s="184"/>
      <c r="FZ59" s="184"/>
      <c r="GA59" s="184"/>
      <c r="GB59" s="184"/>
      <c r="GC59" s="184"/>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row>
    <row r="60" spans="1:162" ht="12" customHeight="1">
      <c r="A60" s="417" t="s">
        <v>214</v>
      </c>
      <c r="B60" s="867">
        <f t="shared" si="3"/>
        <v>211.1955272685433</v>
      </c>
      <c r="C60" s="867">
        <f>(C21*1000000)/'T15'!B22</f>
        <v>180.29056763189635</v>
      </c>
      <c r="D60" s="867">
        <f>(D21*1000000)/'T15'!B22</f>
        <v>30.90495963664694</v>
      </c>
      <c r="E60" s="415"/>
      <c r="F60" s="415"/>
      <c r="G60" s="415"/>
      <c r="H60" s="116"/>
      <c r="I60" s="116"/>
      <c r="J60" s="116"/>
      <c r="K60" s="116"/>
      <c r="L60" s="116"/>
      <c r="M60" s="116"/>
      <c r="N60" s="13"/>
      <c r="Q60" s="73"/>
      <c r="S60" s="148"/>
      <c r="T60" s="556"/>
      <c r="U60" s="556"/>
      <c r="V60" s="294"/>
      <c r="W60" s="294"/>
      <c r="X60" s="518"/>
      <c r="Y60" s="518"/>
      <c r="Z60" s="518"/>
      <c r="AA60" s="381"/>
      <c r="AB60" s="148"/>
      <c r="AC60" s="250"/>
      <c r="AD60" s="250"/>
      <c r="AE60" s="250"/>
      <c r="AF60" s="406"/>
      <c r="AG60" s="250"/>
      <c r="AH60" s="250"/>
      <c r="AI60" s="76"/>
      <c r="AJ60" s="76"/>
      <c r="AK60" s="76"/>
      <c r="AL60" s="76"/>
      <c r="AM60" s="76"/>
      <c r="AN60" s="76"/>
      <c r="AO60" s="76"/>
      <c r="AP60" s="76"/>
      <c r="AQ60" s="76"/>
      <c r="AR60" s="76"/>
      <c r="AS60" s="76"/>
      <c r="AT60" s="76"/>
      <c r="AU60" s="76"/>
      <c r="AV60" s="148"/>
      <c r="AW60" s="407"/>
      <c r="AX60" s="408"/>
      <c r="AY60" s="408"/>
      <c r="AZ60" s="409"/>
      <c r="BA60" s="409"/>
      <c r="BB60" s="410"/>
      <c r="BC60" s="410"/>
      <c r="BD60" s="407"/>
      <c r="BE60" s="251"/>
      <c r="BF60" s="251"/>
      <c r="BG60" s="251"/>
      <c r="BH60" s="251"/>
      <c r="BI60" s="229"/>
      <c r="BJ60" s="229"/>
      <c r="BK60" s="229"/>
      <c r="BL60" s="229"/>
      <c r="BM60" s="229"/>
      <c r="BN60" s="229"/>
      <c r="BO60" s="229"/>
      <c r="BP60" s="229"/>
      <c r="BQ60" s="251"/>
      <c r="BR60" s="251"/>
      <c r="BS60" s="274"/>
      <c r="BT60" s="148"/>
      <c r="BU60" s="286"/>
      <c r="BV60" s="286"/>
      <c r="BW60" s="286"/>
      <c r="BX60" s="286"/>
      <c r="BY60" s="286"/>
      <c r="BZ60" s="286"/>
      <c r="CA60" s="286"/>
      <c r="CB60" s="286"/>
      <c r="CD60" s="278"/>
      <c r="CE60" s="278"/>
      <c r="CF60" s="278"/>
      <c r="CG60" s="278"/>
      <c r="CH60" s="278"/>
      <c r="CI60" s="278"/>
      <c r="CJ60" s="278"/>
      <c r="CK60" s="278"/>
      <c r="CL60" s="278"/>
      <c r="CM60" s="278"/>
      <c r="CN60" s="148"/>
      <c r="CO60" s="290"/>
      <c r="CP60" s="290"/>
      <c r="CQ60" s="290"/>
      <c r="CR60" s="290"/>
      <c r="CS60" s="290"/>
      <c r="CT60" s="290"/>
      <c r="CU60" s="290"/>
      <c r="CV60" s="290"/>
      <c r="CX60" s="278"/>
      <c r="CY60" s="278"/>
      <c r="CZ60" s="387"/>
      <c r="DA60" s="387"/>
      <c r="DB60" s="360"/>
      <c r="DC60" s="226"/>
      <c r="DD60" s="278"/>
      <c r="DE60" s="278"/>
      <c r="DF60" s="278"/>
      <c r="DG60" s="278"/>
      <c r="DH60" s="148"/>
      <c r="DI60" s="413"/>
      <c r="DJ60" s="413"/>
      <c r="DK60" s="413"/>
      <c r="DL60" s="414"/>
      <c r="DM60" s="414"/>
      <c r="DN60" s="413"/>
      <c r="DR60" s="180"/>
      <c r="DU60" s="285"/>
      <c r="EB60" s="285"/>
      <c r="EC60" s="18"/>
      <c r="ED60" s="18"/>
      <c r="EE60" s="18"/>
      <c r="EF60" s="18"/>
      <c r="EG60" s="18"/>
      <c r="EH60" s="18"/>
      <c r="EI60" s="18"/>
      <c r="EJ60" s="18"/>
      <c r="EK60" s="18"/>
      <c r="EL60" s="18"/>
      <c r="EM60" s="18"/>
      <c r="EN60" s="18"/>
      <c r="EO60" s="18"/>
      <c r="EP60" s="18"/>
      <c r="EQ60" s="18"/>
      <c r="ER60" s="18"/>
      <c r="ES60" s="18"/>
      <c r="FD60" s="148"/>
      <c r="FE60" s="416"/>
      <c r="FF60" s="416"/>
    </row>
    <row r="61" spans="1:245" s="13" customFormat="1" ht="12" customHeight="1">
      <c r="A61" s="403" t="s">
        <v>215</v>
      </c>
      <c r="B61" s="868">
        <f t="shared" si="3"/>
        <v>180.5807604501003</v>
      </c>
      <c r="C61" s="868">
        <f>(C22*1000000)/'T15'!B23</f>
        <v>163.5665801393809</v>
      </c>
      <c r="D61" s="868">
        <f>(D22*1000000)/'T15'!B23</f>
        <v>17.014180310719418</v>
      </c>
      <c r="E61" s="415"/>
      <c r="F61" s="415"/>
      <c r="G61" s="415"/>
      <c r="H61" s="116"/>
      <c r="I61" s="116"/>
      <c r="J61" s="116"/>
      <c r="K61" s="116"/>
      <c r="L61" s="116"/>
      <c r="M61" s="116"/>
      <c r="O61" s="116"/>
      <c r="P61" s="116"/>
      <c r="Q61" s="73"/>
      <c r="R61" s="178"/>
      <c r="S61" s="148"/>
      <c r="T61" s="556"/>
      <c r="U61" s="556"/>
      <c r="V61" s="294"/>
      <c r="W61" s="294"/>
      <c r="X61" s="518"/>
      <c r="Y61" s="518"/>
      <c r="Z61" s="518"/>
      <c r="AA61" s="381"/>
      <c r="AB61" s="148"/>
      <c r="AC61" s="250"/>
      <c r="AD61" s="250"/>
      <c r="AE61" s="250"/>
      <c r="AF61" s="406"/>
      <c r="AG61" s="250"/>
      <c r="AH61" s="250"/>
      <c r="AI61" s="76"/>
      <c r="AJ61" s="76"/>
      <c r="AK61" s="76"/>
      <c r="AL61" s="76"/>
      <c r="AM61" s="76"/>
      <c r="AN61" s="76"/>
      <c r="AO61" s="76"/>
      <c r="AP61" s="76"/>
      <c r="AQ61" s="76"/>
      <c r="AR61" s="76"/>
      <c r="AS61" s="76"/>
      <c r="AT61" s="76"/>
      <c r="AU61" s="76"/>
      <c r="AV61" s="148"/>
      <c r="AW61" s="407"/>
      <c r="AX61" s="408"/>
      <c r="AY61" s="408"/>
      <c r="AZ61" s="409"/>
      <c r="BA61" s="409"/>
      <c r="BB61" s="410"/>
      <c r="BC61" s="410"/>
      <c r="BD61" s="407"/>
      <c r="BE61" s="251"/>
      <c r="BF61" s="251"/>
      <c r="BG61" s="251"/>
      <c r="BH61" s="251"/>
      <c r="BI61" s="229"/>
      <c r="BJ61" s="229"/>
      <c r="BK61" s="229"/>
      <c r="BL61" s="229"/>
      <c r="BM61" s="229"/>
      <c r="BN61" s="229"/>
      <c r="BO61" s="229"/>
      <c r="BP61" s="229"/>
      <c r="BQ61" s="251"/>
      <c r="BR61" s="251"/>
      <c r="BS61" s="274"/>
      <c r="BT61" s="148"/>
      <c r="BU61" s="286"/>
      <c r="BV61" s="286"/>
      <c r="BW61" s="286"/>
      <c r="BX61" s="286"/>
      <c r="BY61" s="286"/>
      <c r="BZ61" s="286"/>
      <c r="CA61" s="286"/>
      <c r="CB61" s="286"/>
      <c r="CC61" s="180"/>
      <c r="CD61" s="278"/>
      <c r="CE61" s="278"/>
      <c r="CF61" s="278"/>
      <c r="CG61" s="278"/>
      <c r="CH61" s="278"/>
      <c r="CI61" s="278"/>
      <c r="CJ61" s="278"/>
      <c r="CK61" s="278"/>
      <c r="CL61" s="278"/>
      <c r="CM61" s="278"/>
      <c r="CN61" s="148"/>
      <c r="CO61" s="290"/>
      <c r="CP61" s="290"/>
      <c r="CQ61" s="290"/>
      <c r="CR61" s="290"/>
      <c r="CS61" s="290"/>
      <c r="CT61" s="290"/>
      <c r="CU61" s="290"/>
      <c r="CV61" s="290"/>
      <c r="CW61" s="180"/>
      <c r="CX61" s="278"/>
      <c r="CY61" s="278"/>
      <c r="CZ61" s="278"/>
      <c r="DA61" s="278"/>
      <c r="DB61" s="278"/>
      <c r="DC61" s="278"/>
      <c r="DD61" s="278"/>
      <c r="DE61" s="278"/>
      <c r="DF61" s="278"/>
      <c r="DG61" s="278"/>
      <c r="DH61" s="148"/>
      <c r="DI61" s="413"/>
      <c r="DJ61" s="413"/>
      <c r="DK61" s="413"/>
      <c r="DL61" s="414"/>
      <c r="DM61" s="414"/>
      <c r="DN61" s="413"/>
      <c r="DO61" s="9"/>
      <c r="DP61" s="180"/>
      <c r="DQ61" s="180"/>
      <c r="DR61" s="180"/>
      <c r="DS61" s="180"/>
      <c r="DT61" s="180"/>
      <c r="DU61" s="285"/>
      <c r="DV61" s="180"/>
      <c r="DW61" s="180"/>
      <c r="DX61" s="180"/>
      <c r="DY61" s="180"/>
      <c r="DZ61" s="180"/>
      <c r="EA61" s="180"/>
      <c r="EB61" s="285"/>
      <c r="EC61" s="9"/>
      <c r="ED61" s="9"/>
      <c r="EE61" s="9"/>
      <c r="EF61" s="9"/>
      <c r="EG61" s="9"/>
      <c r="EH61" s="9"/>
      <c r="EI61" s="9"/>
      <c r="EJ61" s="9"/>
      <c r="EK61" s="9"/>
      <c r="EL61" s="9"/>
      <c r="EM61" s="9"/>
      <c r="EN61" s="9"/>
      <c r="EO61" s="9"/>
      <c r="EP61" s="9"/>
      <c r="EQ61" s="9"/>
      <c r="ER61" s="9"/>
      <c r="ES61" s="9"/>
      <c r="ET61" s="9"/>
      <c r="EU61" s="180"/>
      <c r="EV61" s="180"/>
      <c r="EW61" s="180"/>
      <c r="EX61" s="9"/>
      <c r="EY61" s="180"/>
      <c r="EZ61" s="180"/>
      <c r="FA61" s="9"/>
      <c r="FB61" s="180"/>
      <c r="FC61" s="180"/>
      <c r="FD61" s="148"/>
      <c r="FE61" s="416"/>
      <c r="FF61" s="416"/>
      <c r="FG61" s="180"/>
      <c r="FH61" s="180"/>
      <c r="FI61" s="180"/>
      <c r="FJ61" s="180"/>
      <c r="FK61" s="180"/>
      <c r="FL61" s="180"/>
      <c r="FM61" s="184"/>
      <c r="FN61" s="184"/>
      <c r="FO61" s="184"/>
      <c r="FP61" s="184"/>
      <c r="FQ61" s="184"/>
      <c r="FR61" s="184"/>
      <c r="FS61" s="184"/>
      <c r="FT61" s="184"/>
      <c r="FU61" s="184"/>
      <c r="FV61" s="184"/>
      <c r="FW61" s="184"/>
      <c r="FX61" s="184"/>
      <c r="FY61" s="184"/>
      <c r="FZ61" s="184"/>
      <c r="GA61" s="184"/>
      <c r="GB61" s="184"/>
      <c r="GC61" s="184"/>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row>
    <row r="62" spans="1:162" ht="12" customHeight="1">
      <c r="A62" s="417" t="s">
        <v>216</v>
      </c>
      <c r="B62" s="867">
        <f t="shared" si="3"/>
        <v>160.3966902868994</v>
      </c>
      <c r="C62" s="867">
        <f>(C23*1000000)/'T15'!B24</f>
        <v>140.69582069106784</v>
      </c>
      <c r="D62" s="867">
        <f>(D23*1000000)/'T15'!B24</f>
        <v>19.700869595831573</v>
      </c>
      <c r="E62" s="415"/>
      <c r="F62" s="415"/>
      <c r="G62" s="415"/>
      <c r="H62" s="116"/>
      <c r="I62" s="116"/>
      <c r="J62" s="116"/>
      <c r="K62" s="116"/>
      <c r="L62" s="116"/>
      <c r="M62" s="116"/>
      <c r="N62" s="13"/>
      <c r="Q62" s="73"/>
      <c r="S62" s="148"/>
      <c r="T62" s="556"/>
      <c r="U62" s="556"/>
      <c r="V62" s="294"/>
      <c r="W62" s="294"/>
      <c r="X62" s="518"/>
      <c r="Y62" s="518"/>
      <c r="Z62" s="518"/>
      <c r="AA62" s="381"/>
      <c r="AB62" s="148"/>
      <c r="AC62" s="250"/>
      <c r="AD62" s="250"/>
      <c r="AE62" s="250"/>
      <c r="AF62" s="406"/>
      <c r="AG62" s="250"/>
      <c r="AH62" s="250"/>
      <c r="AI62" s="76"/>
      <c r="AJ62" s="76"/>
      <c r="AK62" s="76"/>
      <c r="AL62" s="76"/>
      <c r="AM62" s="76"/>
      <c r="AN62" s="76"/>
      <c r="AO62" s="76"/>
      <c r="AP62" s="76"/>
      <c r="AQ62" s="76"/>
      <c r="AR62" s="76"/>
      <c r="AS62" s="76"/>
      <c r="AT62" s="76"/>
      <c r="AU62" s="76"/>
      <c r="AV62" s="148"/>
      <c r="AW62" s="407"/>
      <c r="AX62" s="408"/>
      <c r="AY62" s="408"/>
      <c r="AZ62" s="409"/>
      <c r="BA62" s="409"/>
      <c r="BB62" s="410"/>
      <c r="BC62" s="410"/>
      <c r="BD62" s="407"/>
      <c r="BE62" s="251"/>
      <c r="BF62" s="251"/>
      <c r="BG62" s="251"/>
      <c r="BH62" s="251"/>
      <c r="BI62" s="229"/>
      <c r="BJ62" s="229"/>
      <c r="BK62" s="229"/>
      <c r="BL62" s="229"/>
      <c r="BM62" s="229"/>
      <c r="BN62" s="229"/>
      <c r="BO62" s="229"/>
      <c r="BP62" s="229"/>
      <c r="BQ62" s="251"/>
      <c r="BR62" s="251"/>
      <c r="BS62" s="274"/>
      <c r="BT62" s="148"/>
      <c r="BU62" s="286"/>
      <c r="BV62" s="286"/>
      <c r="BW62" s="286"/>
      <c r="BX62" s="286"/>
      <c r="BY62" s="286"/>
      <c r="BZ62" s="286"/>
      <c r="CA62" s="286"/>
      <c r="CB62" s="286"/>
      <c r="CD62" s="278"/>
      <c r="CE62" s="278"/>
      <c r="CF62" s="278"/>
      <c r="CG62" s="278"/>
      <c r="CH62" s="278"/>
      <c r="CI62" s="278"/>
      <c r="CJ62" s="278"/>
      <c r="CK62" s="278"/>
      <c r="CL62" s="278"/>
      <c r="CM62" s="278"/>
      <c r="CN62" s="148"/>
      <c r="CO62" s="290"/>
      <c r="CP62" s="290"/>
      <c r="CQ62" s="290"/>
      <c r="CR62" s="290"/>
      <c r="CS62" s="290"/>
      <c r="CT62" s="290"/>
      <c r="CU62" s="290"/>
      <c r="CV62" s="290"/>
      <c r="CX62" s="278"/>
      <c r="CY62" s="278"/>
      <c r="CZ62" s="278"/>
      <c r="DA62" s="278"/>
      <c r="DB62" s="278"/>
      <c r="DC62" s="278"/>
      <c r="DD62" s="278"/>
      <c r="DE62" s="278"/>
      <c r="DF62" s="278"/>
      <c r="DG62" s="278"/>
      <c r="DH62" s="148"/>
      <c r="DI62" s="413"/>
      <c r="DJ62" s="413"/>
      <c r="DK62" s="413"/>
      <c r="DL62" s="414"/>
      <c r="DM62" s="414"/>
      <c r="DN62" s="413"/>
      <c r="DR62" s="180"/>
      <c r="DU62" s="285"/>
      <c r="EB62" s="285"/>
      <c r="EC62" s="18"/>
      <c r="ED62" s="18"/>
      <c r="EE62" s="18"/>
      <c r="EF62" s="18"/>
      <c r="EG62" s="18"/>
      <c r="EH62" s="18"/>
      <c r="EI62" s="18"/>
      <c r="EJ62" s="18"/>
      <c r="EK62" s="18"/>
      <c r="EL62" s="18"/>
      <c r="EM62" s="18"/>
      <c r="EN62" s="18"/>
      <c r="EO62" s="18"/>
      <c r="EP62" s="18"/>
      <c r="EQ62" s="18"/>
      <c r="ER62" s="18"/>
      <c r="ES62" s="18"/>
      <c r="FD62" s="148"/>
      <c r="FE62" s="416"/>
      <c r="FF62" s="416"/>
    </row>
    <row r="63" spans="1:245" s="13" customFormat="1" ht="12" customHeight="1">
      <c r="A63" s="403" t="s">
        <v>217</v>
      </c>
      <c r="B63" s="868">
        <f t="shared" si="3"/>
        <v>158.44296168676405</v>
      </c>
      <c r="C63" s="868">
        <f>(C24*1000000)/'T15'!B25</f>
        <v>130.98714656625933</v>
      </c>
      <c r="D63" s="868">
        <f>(D24*1000000)/'T15'!B25</f>
        <v>27.455815120504717</v>
      </c>
      <c r="E63" s="415"/>
      <c r="F63" s="415"/>
      <c r="G63" s="415"/>
      <c r="H63" s="116"/>
      <c r="I63" s="116"/>
      <c r="J63" s="116"/>
      <c r="K63" s="116"/>
      <c r="L63" s="116"/>
      <c r="M63" s="552"/>
      <c r="N63" s="394"/>
      <c r="O63" s="552"/>
      <c r="P63" s="116"/>
      <c r="Q63" s="73"/>
      <c r="R63" s="178"/>
      <c r="S63" s="148"/>
      <c r="T63" s="556"/>
      <c r="U63" s="556"/>
      <c r="V63" s="294"/>
      <c r="W63" s="294"/>
      <c r="X63" s="518"/>
      <c r="Y63" s="518"/>
      <c r="Z63" s="518"/>
      <c r="AA63" s="381"/>
      <c r="AB63" s="148"/>
      <c r="AC63" s="250"/>
      <c r="AD63" s="250"/>
      <c r="AE63" s="250"/>
      <c r="AF63" s="406"/>
      <c r="AG63" s="250"/>
      <c r="AH63" s="250"/>
      <c r="AI63" s="76"/>
      <c r="AJ63" s="76"/>
      <c r="AK63" s="76"/>
      <c r="AL63" s="76"/>
      <c r="AM63" s="76"/>
      <c r="AN63" s="76"/>
      <c r="AO63" s="76"/>
      <c r="AP63" s="76"/>
      <c r="AQ63" s="76"/>
      <c r="AR63" s="76"/>
      <c r="AS63" s="76"/>
      <c r="AT63" s="76"/>
      <c r="AU63" s="76"/>
      <c r="AV63" s="148"/>
      <c r="AW63" s="407"/>
      <c r="AX63" s="408"/>
      <c r="AY63" s="408"/>
      <c r="AZ63" s="409"/>
      <c r="BA63" s="409"/>
      <c r="BB63" s="410"/>
      <c r="BC63" s="410"/>
      <c r="BD63" s="407"/>
      <c r="BE63" s="251"/>
      <c r="BF63" s="251"/>
      <c r="BG63" s="251"/>
      <c r="BH63" s="251"/>
      <c r="BI63" s="229"/>
      <c r="BJ63" s="229"/>
      <c r="BK63" s="229"/>
      <c r="BL63" s="229"/>
      <c r="BM63" s="229"/>
      <c r="BN63" s="229"/>
      <c r="BO63" s="229"/>
      <c r="BP63" s="229"/>
      <c r="BQ63" s="251"/>
      <c r="BR63" s="251"/>
      <c r="BS63" s="274"/>
      <c r="BT63" s="148"/>
      <c r="BU63" s="286"/>
      <c r="BV63" s="286"/>
      <c r="BW63" s="286"/>
      <c r="BX63" s="286"/>
      <c r="BY63" s="286"/>
      <c r="BZ63" s="286"/>
      <c r="CA63" s="286"/>
      <c r="CB63" s="286"/>
      <c r="CC63" s="180"/>
      <c r="CD63" s="278"/>
      <c r="CE63" s="278"/>
      <c r="CF63" s="278"/>
      <c r="CG63" s="278"/>
      <c r="CH63" s="278"/>
      <c r="CI63" s="278"/>
      <c r="CJ63" s="278"/>
      <c r="CK63" s="278"/>
      <c r="CL63" s="278"/>
      <c r="CM63" s="278"/>
      <c r="CN63" s="148"/>
      <c r="CO63" s="290"/>
      <c r="CP63" s="290"/>
      <c r="CQ63" s="290"/>
      <c r="CR63" s="290"/>
      <c r="CS63" s="290"/>
      <c r="CT63" s="290"/>
      <c r="CU63" s="290"/>
      <c r="CV63" s="290"/>
      <c r="CW63" s="180"/>
      <c r="CX63" s="278"/>
      <c r="CY63" s="278"/>
      <c r="CZ63" s="278"/>
      <c r="DA63" s="278"/>
      <c r="DB63" s="278"/>
      <c r="DC63" s="278"/>
      <c r="DD63" s="278"/>
      <c r="DE63" s="278"/>
      <c r="DF63" s="278"/>
      <c r="DG63" s="278"/>
      <c r="DH63" s="148"/>
      <c r="DI63" s="413"/>
      <c r="DJ63" s="413"/>
      <c r="DK63" s="413"/>
      <c r="DL63" s="414"/>
      <c r="DM63" s="414"/>
      <c r="DN63" s="413"/>
      <c r="DO63" s="9"/>
      <c r="DP63" s="180"/>
      <c r="DQ63" s="180"/>
      <c r="DR63" s="180"/>
      <c r="DS63" s="180"/>
      <c r="DT63" s="180"/>
      <c r="DU63" s="285"/>
      <c r="DV63" s="180"/>
      <c r="DW63" s="180"/>
      <c r="DX63" s="180"/>
      <c r="DY63" s="180"/>
      <c r="DZ63" s="180"/>
      <c r="EA63" s="180"/>
      <c r="EB63" s="285"/>
      <c r="EC63" s="9"/>
      <c r="ED63" s="9"/>
      <c r="EE63" s="9"/>
      <c r="EF63" s="9"/>
      <c r="EG63" s="9"/>
      <c r="EH63" s="9"/>
      <c r="EI63" s="9"/>
      <c r="EJ63" s="9"/>
      <c r="EK63" s="9"/>
      <c r="EL63" s="9"/>
      <c r="EM63" s="9"/>
      <c r="EN63" s="9"/>
      <c r="EO63" s="9"/>
      <c r="EP63" s="9"/>
      <c r="EQ63" s="9"/>
      <c r="ER63" s="9"/>
      <c r="ES63" s="9"/>
      <c r="ET63" s="9"/>
      <c r="EU63" s="180"/>
      <c r="EV63" s="180"/>
      <c r="EW63" s="180"/>
      <c r="EX63" s="9"/>
      <c r="EY63" s="180"/>
      <c r="EZ63" s="180"/>
      <c r="FA63" s="9"/>
      <c r="FB63" s="180"/>
      <c r="FC63" s="180"/>
      <c r="FD63" s="148"/>
      <c r="FE63" s="416"/>
      <c r="FF63" s="416"/>
      <c r="FG63" s="180"/>
      <c r="FH63" s="180"/>
      <c r="FI63" s="180"/>
      <c r="FJ63" s="180"/>
      <c r="FK63" s="180"/>
      <c r="FL63" s="180"/>
      <c r="FM63" s="184"/>
      <c r="FN63" s="184"/>
      <c r="FO63" s="184"/>
      <c r="FP63" s="184"/>
      <c r="FQ63" s="184"/>
      <c r="FR63" s="184"/>
      <c r="FS63" s="184"/>
      <c r="FT63" s="184"/>
      <c r="FU63" s="184"/>
      <c r="FV63" s="184"/>
      <c r="FW63" s="184"/>
      <c r="FX63" s="184"/>
      <c r="FY63" s="184"/>
      <c r="FZ63" s="184"/>
      <c r="GA63" s="184"/>
      <c r="GB63" s="184"/>
      <c r="GC63" s="184"/>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row>
    <row r="64" spans="1:162" ht="12" customHeight="1">
      <c r="A64" s="417" t="s">
        <v>218</v>
      </c>
      <c r="B64" s="867">
        <f t="shared" si="3"/>
        <v>241.53242232295395</v>
      </c>
      <c r="C64" s="867">
        <f>(C25*1000000)/'T15'!B26</f>
        <v>192.4838090064221</v>
      </c>
      <c r="D64" s="867">
        <f>(D25*1000000)/'T15'!B26</f>
        <v>49.048613316531856</v>
      </c>
      <c r="E64" s="415"/>
      <c r="F64" s="415"/>
      <c r="G64" s="415"/>
      <c r="H64" s="624" t="s">
        <v>357</v>
      </c>
      <c r="I64" s="116"/>
      <c r="J64" s="552"/>
      <c r="K64" s="552"/>
      <c r="L64" s="552"/>
      <c r="M64" s="552"/>
      <c r="N64" s="394"/>
      <c r="O64" s="620"/>
      <c r="Q64" s="73"/>
      <c r="S64" s="148"/>
      <c r="T64" s="556"/>
      <c r="U64" s="556"/>
      <c r="V64" s="294"/>
      <c r="W64" s="294"/>
      <c r="X64" s="518"/>
      <c r="Y64" s="518"/>
      <c r="Z64" s="518"/>
      <c r="AA64" s="381"/>
      <c r="AB64" s="148"/>
      <c r="AC64" s="250"/>
      <c r="AD64" s="250"/>
      <c r="AE64" s="250"/>
      <c r="AF64" s="406"/>
      <c r="AG64" s="250"/>
      <c r="AH64" s="250"/>
      <c r="AI64" s="76"/>
      <c r="AJ64" s="76"/>
      <c r="AK64" s="76"/>
      <c r="AL64" s="76"/>
      <c r="AM64" s="76"/>
      <c r="AN64" s="76"/>
      <c r="AO64" s="76"/>
      <c r="AP64" s="76"/>
      <c r="AQ64" s="76"/>
      <c r="AR64" s="76"/>
      <c r="AS64" s="76"/>
      <c r="AT64" s="76"/>
      <c r="AU64" s="76"/>
      <c r="AV64" s="148"/>
      <c r="AW64" s="407"/>
      <c r="AX64" s="408"/>
      <c r="AY64" s="408"/>
      <c r="AZ64" s="409"/>
      <c r="BA64" s="409"/>
      <c r="BB64" s="410"/>
      <c r="BC64" s="410"/>
      <c r="BD64" s="407"/>
      <c r="BE64" s="251"/>
      <c r="BF64" s="251"/>
      <c r="BG64" s="251"/>
      <c r="BH64" s="251"/>
      <c r="BI64" s="229"/>
      <c r="BJ64" s="229"/>
      <c r="BK64" s="229"/>
      <c r="BL64" s="229"/>
      <c r="BM64" s="229"/>
      <c r="BN64" s="229"/>
      <c r="BO64" s="229"/>
      <c r="BP64" s="229"/>
      <c r="BQ64" s="251"/>
      <c r="BR64" s="251"/>
      <c r="BS64" s="274"/>
      <c r="BT64" s="148"/>
      <c r="BU64" s="286"/>
      <c r="BV64" s="286"/>
      <c r="BW64" s="286"/>
      <c r="BX64" s="286"/>
      <c r="BY64" s="286"/>
      <c r="BZ64" s="286"/>
      <c r="CA64" s="286"/>
      <c r="CB64" s="286"/>
      <c r="CD64" s="278"/>
      <c r="CE64" s="278"/>
      <c r="CF64" s="278"/>
      <c r="CG64" s="278"/>
      <c r="CH64" s="278"/>
      <c r="CI64" s="278"/>
      <c r="CJ64" s="278"/>
      <c r="CK64" s="278"/>
      <c r="CL64" s="278"/>
      <c r="CM64" s="278"/>
      <c r="CN64" s="148"/>
      <c r="CO64" s="290"/>
      <c r="CP64" s="290"/>
      <c r="CQ64" s="290"/>
      <c r="CR64" s="290"/>
      <c r="CS64" s="290"/>
      <c r="CT64" s="290"/>
      <c r="CU64" s="290"/>
      <c r="CV64" s="290"/>
      <c r="CX64" s="278"/>
      <c r="CY64" s="278"/>
      <c r="CZ64" s="278"/>
      <c r="DA64" s="278"/>
      <c r="DB64" s="278"/>
      <c r="DC64" s="278"/>
      <c r="DD64" s="278"/>
      <c r="DE64" s="278"/>
      <c r="DF64" s="278"/>
      <c r="DG64" s="278"/>
      <c r="DH64" s="148"/>
      <c r="DI64" s="413"/>
      <c r="DJ64" s="413"/>
      <c r="DK64" s="413"/>
      <c r="DL64" s="414"/>
      <c r="DM64" s="414"/>
      <c r="DN64" s="413"/>
      <c r="DR64" s="180"/>
      <c r="DU64" s="285"/>
      <c r="EB64" s="285"/>
      <c r="EC64" s="18"/>
      <c r="ED64" s="18"/>
      <c r="EE64" s="18"/>
      <c r="EF64" s="18"/>
      <c r="EG64" s="18"/>
      <c r="EH64" s="18"/>
      <c r="EI64" s="18"/>
      <c r="EJ64" s="18"/>
      <c r="EK64" s="18"/>
      <c r="EL64" s="18"/>
      <c r="EM64" s="18"/>
      <c r="EN64" s="18"/>
      <c r="EO64" s="18"/>
      <c r="EP64" s="18"/>
      <c r="EQ64" s="18"/>
      <c r="ER64" s="18"/>
      <c r="ES64" s="18"/>
      <c r="FD64" s="148"/>
      <c r="FE64" s="416"/>
      <c r="FF64" s="416"/>
    </row>
    <row r="65" spans="1:245" s="13" customFormat="1" ht="12" customHeight="1">
      <c r="A65" s="403" t="s">
        <v>219</v>
      </c>
      <c r="B65" s="868">
        <f t="shared" si="3"/>
        <v>170.93745769102708</v>
      </c>
      <c r="C65" s="868">
        <f>(C26*1000000)/'T15'!B27</f>
        <v>145.1235173943626</v>
      </c>
      <c r="D65" s="868">
        <f>(D26*1000000)/'T15'!B27</f>
        <v>25.81394029666446</v>
      </c>
      <c r="E65" s="415"/>
      <c r="F65" s="415"/>
      <c r="G65" s="415"/>
      <c r="H65" s="552" t="s">
        <v>344</v>
      </c>
      <c r="I65" s="116"/>
      <c r="J65" s="552"/>
      <c r="K65" s="552"/>
      <c r="L65" s="552"/>
      <c r="M65" s="552"/>
      <c r="N65" s="394"/>
      <c r="O65" s="552"/>
      <c r="P65" s="116"/>
      <c r="Q65" s="73"/>
      <c r="R65" s="178"/>
      <c r="S65" s="148"/>
      <c r="T65" s="556"/>
      <c r="U65" s="556"/>
      <c r="V65" s="294"/>
      <c r="W65" s="294"/>
      <c r="X65" s="518"/>
      <c r="Y65" s="518"/>
      <c r="Z65" s="518"/>
      <c r="AA65" s="381"/>
      <c r="AB65" s="148"/>
      <c r="AC65" s="250"/>
      <c r="AD65" s="250"/>
      <c r="AE65" s="250"/>
      <c r="AF65" s="406"/>
      <c r="AG65" s="250"/>
      <c r="AH65" s="250"/>
      <c r="AI65" s="76"/>
      <c r="AJ65" s="76"/>
      <c r="AK65" s="76"/>
      <c r="AL65" s="76"/>
      <c r="AM65" s="76"/>
      <c r="AN65" s="76"/>
      <c r="AO65" s="76"/>
      <c r="AP65" s="76"/>
      <c r="AQ65" s="76"/>
      <c r="AR65" s="76"/>
      <c r="AS65" s="76"/>
      <c r="AT65" s="76"/>
      <c r="AU65" s="76"/>
      <c r="AV65" s="148"/>
      <c r="AW65" s="407"/>
      <c r="AX65" s="408"/>
      <c r="AY65" s="408"/>
      <c r="AZ65" s="409"/>
      <c r="BA65" s="409"/>
      <c r="BB65" s="410"/>
      <c r="BC65" s="410"/>
      <c r="BD65" s="407"/>
      <c r="BE65" s="251"/>
      <c r="BF65" s="251"/>
      <c r="BG65" s="251"/>
      <c r="BH65" s="251"/>
      <c r="BI65" s="229"/>
      <c r="BJ65" s="229"/>
      <c r="BK65" s="229"/>
      <c r="BL65" s="229"/>
      <c r="BM65" s="229"/>
      <c r="BN65" s="229"/>
      <c r="BO65" s="229"/>
      <c r="BP65" s="229"/>
      <c r="BQ65" s="251"/>
      <c r="BR65" s="251"/>
      <c r="BS65" s="274"/>
      <c r="BT65" s="148"/>
      <c r="BU65" s="286"/>
      <c r="BV65" s="286"/>
      <c r="BW65" s="286"/>
      <c r="BX65" s="286"/>
      <c r="BY65" s="286"/>
      <c r="BZ65" s="286"/>
      <c r="CA65" s="286"/>
      <c r="CB65" s="286"/>
      <c r="CC65" s="180"/>
      <c r="CD65" s="278"/>
      <c r="CE65" s="278"/>
      <c r="CF65" s="278"/>
      <c r="CG65" s="278"/>
      <c r="CH65" s="278"/>
      <c r="CI65" s="278"/>
      <c r="CJ65" s="278"/>
      <c r="CK65" s="278"/>
      <c r="CL65" s="278"/>
      <c r="CM65" s="278"/>
      <c r="CN65" s="148"/>
      <c r="CO65" s="290"/>
      <c r="CP65" s="290"/>
      <c r="CQ65" s="290"/>
      <c r="CR65" s="290"/>
      <c r="CS65" s="290"/>
      <c r="CT65" s="290"/>
      <c r="CU65" s="290"/>
      <c r="CV65" s="290"/>
      <c r="CW65" s="180"/>
      <c r="CX65" s="278"/>
      <c r="CY65" s="278"/>
      <c r="CZ65" s="278"/>
      <c r="DA65" s="278"/>
      <c r="DB65" s="278"/>
      <c r="DC65" s="278"/>
      <c r="DD65" s="278"/>
      <c r="DE65" s="278"/>
      <c r="DF65" s="278"/>
      <c r="DG65" s="278"/>
      <c r="DH65" s="148"/>
      <c r="DI65" s="413"/>
      <c r="DJ65" s="413"/>
      <c r="DK65" s="413"/>
      <c r="DL65" s="414"/>
      <c r="DM65" s="414"/>
      <c r="DN65" s="413"/>
      <c r="DO65" s="9"/>
      <c r="DP65" s="180"/>
      <c r="DQ65" s="180"/>
      <c r="DR65" s="180"/>
      <c r="DS65" s="180"/>
      <c r="DT65" s="180"/>
      <c r="DU65" s="285"/>
      <c r="DV65" s="180"/>
      <c r="DW65" s="180"/>
      <c r="DX65" s="180"/>
      <c r="DY65" s="180"/>
      <c r="DZ65" s="180"/>
      <c r="EA65" s="180"/>
      <c r="EB65" s="285"/>
      <c r="EC65" s="9"/>
      <c r="ED65" s="9"/>
      <c r="EE65" s="9"/>
      <c r="EF65" s="9"/>
      <c r="EG65" s="9"/>
      <c r="EH65" s="9"/>
      <c r="EI65" s="9"/>
      <c r="EJ65" s="9"/>
      <c r="EK65" s="9"/>
      <c r="EL65" s="9"/>
      <c r="EM65" s="9"/>
      <c r="EN65" s="9"/>
      <c r="EO65" s="9"/>
      <c r="EP65" s="9"/>
      <c r="EQ65" s="9"/>
      <c r="ER65" s="9"/>
      <c r="ES65" s="9"/>
      <c r="ET65" s="9"/>
      <c r="EU65" s="180"/>
      <c r="EV65" s="180"/>
      <c r="EW65" s="180"/>
      <c r="EX65" s="9"/>
      <c r="EY65" s="180"/>
      <c r="EZ65" s="180"/>
      <c r="FA65" s="9"/>
      <c r="FB65" s="180"/>
      <c r="FC65" s="180"/>
      <c r="FD65" s="148"/>
      <c r="FE65" s="416"/>
      <c r="FF65" s="416"/>
      <c r="FG65" s="180"/>
      <c r="FH65" s="180"/>
      <c r="FI65" s="180"/>
      <c r="FJ65" s="180"/>
      <c r="FK65" s="180"/>
      <c r="FL65" s="180"/>
      <c r="FM65" s="184"/>
      <c r="FN65" s="184"/>
      <c r="FO65" s="184"/>
      <c r="FP65" s="184"/>
      <c r="FQ65" s="184"/>
      <c r="FR65" s="184"/>
      <c r="FS65" s="184"/>
      <c r="FT65" s="184"/>
      <c r="FU65" s="184"/>
      <c r="FV65" s="184"/>
      <c r="FW65" s="184"/>
      <c r="FX65" s="184"/>
      <c r="FY65" s="184"/>
      <c r="FZ65" s="184"/>
      <c r="GA65" s="184"/>
      <c r="GB65" s="184"/>
      <c r="GC65" s="184"/>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row>
    <row r="66" spans="1:162" ht="12" customHeight="1">
      <c r="A66" s="417" t="s">
        <v>220</v>
      </c>
      <c r="B66" s="867">
        <f t="shared" si="3"/>
        <v>162.5767267271797</v>
      </c>
      <c r="C66" s="867">
        <f>(C27*1000000)/'T15'!B28</f>
        <v>145.6810713355596</v>
      </c>
      <c r="D66" s="867">
        <f>(D27*1000000)/'T15'!B28</f>
        <v>16.895655391620085</v>
      </c>
      <c r="E66" s="415"/>
      <c r="F66" s="415"/>
      <c r="G66" s="415"/>
      <c r="H66" s="1487" t="s">
        <v>487</v>
      </c>
      <c r="I66" s="1488"/>
      <c r="J66" s="1488"/>
      <c r="K66" s="1488"/>
      <c r="L66" s="1488"/>
      <c r="M66" s="1488"/>
      <c r="N66" s="1488"/>
      <c r="O66" s="620"/>
      <c r="Q66" s="73"/>
      <c r="S66" s="148"/>
      <c r="T66" s="556"/>
      <c r="U66" s="556"/>
      <c r="V66" s="294"/>
      <c r="W66" s="294"/>
      <c r="X66" s="205"/>
      <c r="Y66" s="213"/>
      <c r="AA66" s="381"/>
      <c r="AB66" s="148"/>
      <c r="AC66" s="250"/>
      <c r="AD66" s="250"/>
      <c r="AE66" s="250"/>
      <c r="AF66" s="406"/>
      <c r="AG66" s="250"/>
      <c r="AH66" s="250"/>
      <c r="AI66" s="76"/>
      <c r="AJ66" s="76"/>
      <c r="AK66" s="76"/>
      <c r="AL66" s="76"/>
      <c r="AM66" s="76"/>
      <c r="AN66" s="76"/>
      <c r="AO66" s="76"/>
      <c r="AP66" s="76"/>
      <c r="AQ66" s="76"/>
      <c r="AR66" s="76"/>
      <c r="AS66" s="76"/>
      <c r="AT66" s="76"/>
      <c r="AU66" s="76"/>
      <c r="AV66" s="148"/>
      <c r="AW66" s="407"/>
      <c r="AX66" s="408"/>
      <c r="AY66" s="408"/>
      <c r="AZ66" s="409"/>
      <c r="BA66" s="409"/>
      <c r="BB66" s="410"/>
      <c r="BC66" s="410"/>
      <c r="BD66" s="407"/>
      <c r="BE66" s="251"/>
      <c r="BF66" s="251"/>
      <c r="BG66" s="251"/>
      <c r="BH66" s="251"/>
      <c r="BI66" s="229"/>
      <c r="BJ66" s="229"/>
      <c r="BK66" s="229"/>
      <c r="BL66" s="229"/>
      <c r="BM66" s="229"/>
      <c r="BN66" s="229"/>
      <c r="BO66" s="229"/>
      <c r="BP66" s="229"/>
      <c r="BQ66" s="251"/>
      <c r="BR66" s="251"/>
      <c r="BS66" s="274"/>
      <c r="BT66" s="148"/>
      <c r="BU66" s="286"/>
      <c r="BV66" s="286"/>
      <c r="BW66" s="286"/>
      <c r="BX66" s="286"/>
      <c r="BY66" s="286"/>
      <c r="BZ66" s="286"/>
      <c r="CA66" s="286"/>
      <c r="CB66" s="286"/>
      <c r="CD66" s="278"/>
      <c r="CE66" s="278"/>
      <c r="CF66" s="278"/>
      <c r="CG66" s="278"/>
      <c r="CH66" s="278"/>
      <c r="CI66" s="278"/>
      <c r="CJ66" s="278"/>
      <c r="CK66" s="278"/>
      <c r="CL66" s="278"/>
      <c r="CM66" s="278"/>
      <c r="CN66" s="148"/>
      <c r="CO66" s="290"/>
      <c r="CP66" s="290"/>
      <c r="CQ66" s="290"/>
      <c r="CR66" s="290"/>
      <c r="CS66" s="290"/>
      <c r="CT66" s="290"/>
      <c r="CU66" s="290"/>
      <c r="CV66" s="290"/>
      <c r="CX66" s="278"/>
      <c r="CY66" s="278"/>
      <c r="CZ66" s="278"/>
      <c r="DA66" s="278"/>
      <c r="DB66" s="278"/>
      <c r="DC66" s="278"/>
      <c r="DD66" s="278"/>
      <c r="DE66" s="278"/>
      <c r="DF66" s="278"/>
      <c r="DG66" s="278"/>
      <c r="DH66" s="148"/>
      <c r="DI66" s="413"/>
      <c r="DJ66" s="413"/>
      <c r="DK66" s="413"/>
      <c r="DL66" s="414"/>
      <c r="DM66" s="414"/>
      <c r="DN66" s="413"/>
      <c r="DR66" s="180"/>
      <c r="DU66" s="285"/>
      <c r="EB66" s="285"/>
      <c r="EC66" s="18"/>
      <c r="ED66" s="18"/>
      <c r="EE66" s="18"/>
      <c r="EF66" s="18"/>
      <c r="EG66" s="18"/>
      <c r="EH66" s="18"/>
      <c r="EI66" s="18"/>
      <c r="EJ66" s="18"/>
      <c r="EK66" s="18"/>
      <c r="EL66" s="18"/>
      <c r="EM66" s="18"/>
      <c r="EN66" s="18"/>
      <c r="EO66" s="18"/>
      <c r="EP66" s="18"/>
      <c r="EQ66" s="18"/>
      <c r="ER66" s="18"/>
      <c r="ES66" s="18"/>
      <c r="FD66" s="148"/>
      <c r="FE66" s="416"/>
      <c r="FF66" s="416"/>
    </row>
    <row r="67" spans="1:245" s="566" customFormat="1" ht="12" customHeight="1">
      <c r="A67" s="403" t="s">
        <v>221</v>
      </c>
      <c r="B67" s="868">
        <f t="shared" si="3"/>
        <v>162.63398706035298</v>
      </c>
      <c r="C67" s="868">
        <f>(C28*1000000)/'T15'!B29</f>
        <v>146.53846737519413</v>
      </c>
      <c r="D67" s="868">
        <f>(D28*1000000)/'T15'!B29</f>
        <v>16.095519685158862</v>
      </c>
      <c r="E67" s="438"/>
      <c r="F67" s="438"/>
      <c r="G67" s="438"/>
      <c r="H67" s="1488"/>
      <c r="I67" s="1488"/>
      <c r="J67" s="1488"/>
      <c r="K67" s="1488"/>
      <c r="L67" s="1488"/>
      <c r="M67" s="1488"/>
      <c r="N67" s="1488"/>
      <c r="O67" s="624"/>
      <c r="Q67" s="73"/>
      <c r="R67" s="245"/>
      <c r="S67" s="158"/>
      <c r="T67" s="558"/>
      <c r="U67" s="558"/>
      <c r="V67" s="428"/>
      <c r="W67" s="428"/>
      <c r="X67" s="428"/>
      <c r="Y67" s="213"/>
      <c r="Z67" s="157"/>
      <c r="AA67" s="167"/>
      <c r="AB67" s="158"/>
      <c r="AC67" s="305"/>
      <c r="AD67" s="305"/>
      <c r="AE67" s="305"/>
      <c r="AF67" s="432"/>
      <c r="AG67" s="305"/>
      <c r="AH67" s="305"/>
      <c r="AI67" s="87"/>
      <c r="AJ67" s="87"/>
      <c r="AK67" s="87"/>
      <c r="AL67" s="87"/>
      <c r="AM67" s="87"/>
      <c r="AN67" s="87"/>
      <c r="AO67" s="87"/>
      <c r="AP67" s="87"/>
      <c r="AQ67" s="87"/>
      <c r="AR67" s="87"/>
      <c r="AS67" s="87"/>
      <c r="AT67" s="87"/>
      <c r="AU67" s="87"/>
      <c r="AV67" s="158"/>
      <c r="AW67" s="164"/>
      <c r="AX67" s="433"/>
      <c r="AY67" s="433"/>
      <c r="AZ67" s="434"/>
      <c r="BA67" s="434"/>
      <c r="BB67" s="435"/>
      <c r="BC67" s="435"/>
      <c r="BD67" s="164"/>
      <c r="BE67" s="306"/>
      <c r="BF67" s="306"/>
      <c r="BG67" s="306"/>
      <c r="BH67" s="306"/>
      <c r="BI67" s="236"/>
      <c r="BJ67" s="236"/>
      <c r="BK67" s="236"/>
      <c r="BL67" s="236"/>
      <c r="BM67" s="236"/>
      <c r="BN67" s="236"/>
      <c r="BO67" s="236"/>
      <c r="BP67" s="236"/>
      <c r="BQ67" s="306"/>
      <c r="BR67" s="306"/>
      <c r="BS67" s="311"/>
      <c r="BT67" s="158"/>
      <c r="BU67" s="322"/>
      <c r="BV67" s="322"/>
      <c r="BW67" s="322"/>
      <c r="BX67" s="322"/>
      <c r="BY67" s="322"/>
      <c r="BZ67" s="322"/>
      <c r="CA67" s="322"/>
      <c r="CB67" s="322"/>
      <c r="CC67" s="157"/>
      <c r="CD67" s="314"/>
      <c r="CE67" s="314"/>
      <c r="CF67" s="314"/>
      <c r="CG67" s="314"/>
      <c r="CH67" s="314"/>
      <c r="CI67" s="314"/>
      <c r="CJ67" s="314"/>
      <c r="CK67" s="314"/>
      <c r="CL67" s="314"/>
      <c r="CM67" s="314"/>
      <c r="CN67" s="158"/>
      <c r="CO67" s="325"/>
      <c r="CP67" s="325"/>
      <c r="CQ67" s="325"/>
      <c r="CR67" s="325"/>
      <c r="CS67" s="325"/>
      <c r="CT67" s="325"/>
      <c r="CU67" s="325"/>
      <c r="CV67" s="325"/>
      <c r="CW67" s="157"/>
      <c r="CX67" s="314"/>
      <c r="CY67" s="314"/>
      <c r="CZ67" s="314"/>
      <c r="DA67" s="314"/>
      <c r="DB67" s="314"/>
      <c r="DC67" s="314"/>
      <c r="DD67" s="314"/>
      <c r="DE67" s="314"/>
      <c r="DF67" s="314"/>
      <c r="DG67" s="314"/>
      <c r="DH67" s="158"/>
      <c r="DI67" s="436"/>
      <c r="DJ67" s="436"/>
      <c r="DK67" s="436"/>
      <c r="DL67" s="437"/>
      <c r="DM67" s="437"/>
      <c r="DN67" s="436"/>
      <c r="DO67" s="157"/>
      <c r="DP67" s="157"/>
      <c r="DQ67" s="157"/>
      <c r="DR67" s="157"/>
      <c r="DS67" s="157"/>
      <c r="DT67" s="157"/>
      <c r="DU67" s="321"/>
      <c r="DV67" s="157"/>
      <c r="DW67" s="157"/>
      <c r="DX67" s="157"/>
      <c r="DY67" s="157"/>
      <c r="DZ67" s="157"/>
      <c r="EA67" s="157"/>
      <c r="EB67" s="321"/>
      <c r="EC67" s="431"/>
      <c r="ED67" s="431"/>
      <c r="EE67" s="431"/>
      <c r="EF67" s="431"/>
      <c r="EG67" s="431"/>
      <c r="EH67" s="431"/>
      <c r="EI67" s="431"/>
      <c r="EJ67" s="431"/>
      <c r="EK67" s="431"/>
      <c r="EL67" s="431"/>
      <c r="EM67" s="431"/>
      <c r="EN67" s="431"/>
      <c r="EO67" s="431"/>
      <c r="EP67" s="431"/>
      <c r="EQ67" s="431"/>
      <c r="ER67" s="431"/>
      <c r="ES67" s="431"/>
      <c r="ET67" s="157"/>
      <c r="EU67" s="157"/>
      <c r="EV67" s="157"/>
      <c r="EW67" s="157"/>
      <c r="EX67" s="157"/>
      <c r="EY67" s="157"/>
      <c r="EZ67" s="157"/>
      <c r="FA67" s="157"/>
      <c r="FB67" s="157"/>
      <c r="FC67" s="157"/>
      <c r="FD67" s="158"/>
      <c r="FE67" s="439"/>
      <c r="FF67" s="439"/>
      <c r="FG67" s="157"/>
      <c r="FH67" s="157"/>
      <c r="FI67" s="157"/>
      <c r="FJ67" s="157"/>
      <c r="FK67" s="157"/>
      <c r="FL67" s="157"/>
      <c r="FM67" s="184"/>
      <c r="FN67" s="157"/>
      <c r="FO67" s="157"/>
      <c r="FP67" s="157"/>
      <c r="FQ67" s="157"/>
      <c r="FR67" s="157"/>
      <c r="FS67" s="157"/>
      <c r="FT67" s="157"/>
      <c r="FU67" s="157"/>
      <c r="FV67" s="157"/>
      <c r="FW67" s="157"/>
      <c r="FX67" s="157"/>
      <c r="FY67" s="157"/>
      <c r="FZ67" s="157"/>
      <c r="GA67" s="157"/>
      <c r="GB67" s="157"/>
      <c r="GC67" s="157"/>
      <c r="GD67" s="157"/>
      <c r="GE67" s="9"/>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row>
    <row r="68" spans="1:162" ht="12" customHeight="1">
      <c r="A68" s="429" t="s">
        <v>222</v>
      </c>
      <c r="B68" s="869">
        <f t="shared" si="3"/>
        <v>188.62345958482965</v>
      </c>
      <c r="C68" s="869">
        <f>(C29*1000000)/'T15'!B30</f>
        <v>161.9776329681365</v>
      </c>
      <c r="D68" s="869">
        <f>(D29*1000000)/'T15'!B30</f>
        <v>26.64582661669313</v>
      </c>
      <c r="E68" s="415"/>
      <c r="F68" s="415"/>
      <c r="G68" s="415"/>
      <c r="H68" s="1487" t="s">
        <v>346</v>
      </c>
      <c r="I68" s="1488"/>
      <c r="J68" s="1488"/>
      <c r="K68" s="1488"/>
      <c r="L68" s="1488"/>
      <c r="M68" s="1488"/>
      <c r="N68" s="1488"/>
      <c r="O68" s="620"/>
      <c r="Q68" s="84"/>
      <c r="S68" s="148"/>
      <c r="T68" s="556"/>
      <c r="U68" s="556"/>
      <c r="V68" s="428"/>
      <c r="W68" s="428"/>
      <c r="X68" s="204"/>
      <c r="Y68" s="309"/>
      <c r="Z68" s="157"/>
      <c r="AA68" s="381"/>
      <c r="AB68" s="148"/>
      <c r="AC68" s="250"/>
      <c r="AD68" s="250"/>
      <c r="AE68" s="250"/>
      <c r="AF68" s="406"/>
      <c r="AG68" s="250"/>
      <c r="AH68" s="250"/>
      <c r="AI68" s="76"/>
      <c r="AJ68" s="76"/>
      <c r="AK68" s="76"/>
      <c r="AL68" s="76"/>
      <c r="AM68" s="76"/>
      <c r="AN68" s="76"/>
      <c r="AO68" s="76"/>
      <c r="AP68" s="76"/>
      <c r="AQ68" s="76"/>
      <c r="AR68" s="76"/>
      <c r="AS68" s="76"/>
      <c r="AT68" s="76"/>
      <c r="AU68" s="76"/>
      <c r="AV68" s="148"/>
      <c r="AW68" s="407"/>
      <c r="AX68" s="408"/>
      <c r="AY68" s="408"/>
      <c r="AZ68" s="409"/>
      <c r="BA68" s="409"/>
      <c r="BB68" s="410"/>
      <c r="BC68" s="410"/>
      <c r="BD68" s="407"/>
      <c r="BE68" s="251"/>
      <c r="BF68" s="251"/>
      <c r="BG68" s="251"/>
      <c r="BH68" s="251"/>
      <c r="BI68" s="229"/>
      <c r="BJ68" s="229"/>
      <c r="BK68" s="229"/>
      <c r="BL68" s="229"/>
      <c r="BM68" s="229"/>
      <c r="BN68" s="229"/>
      <c r="BO68" s="229"/>
      <c r="BP68" s="229"/>
      <c r="BQ68" s="251"/>
      <c r="BR68" s="251"/>
      <c r="BS68" s="274"/>
      <c r="BT68" s="148"/>
      <c r="BU68" s="286"/>
      <c r="BV68" s="286"/>
      <c r="BW68" s="286"/>
      <c r="BX68" s="286"/>
      <c r="BY68" s="286"/>
      <c r="BZ68" s="286"/>
      <c r="CA68" s="286"/>
      <c r="CB68" s="286"/>
      <c r="CD68" s="278"/>
      <c r="CE68" s="278"/>
      <c r="CF68" s="278"/>
      <c r="CG68" s="278"/>
      <c r="CH68" s="278"/>
      <c r="CI68" s="278"/>
      <c r="CJ68" s="278"/>
      <c r="CK68" s="278"/>
      <c r="CL68" s="278"/>
      <c r="CM68" s="278"/>
      <c r="CN68" s="148"/>
      <c r="CO68" s="290"/>
      <c r="CP68" s="290"/>
      <c r="CQ68" s="290"/>
      <c r="CR68" s="290"/>
      <c r="CS68" s="290"/>
      <c r="CT68" s="290"/>
      <c r="CU68" s="290"/>
      <c r="CV68" s="290"/>
      <c r="CX68" s="278"/>
      <c r="CY68" s="278"/>
      <c r="CZ68" s="278"/>
      <c r="DA68" s="278"/>
      <c r="DB68" s="278"/>
      <c r="DC68" s="278"/>
      <c r="DD68" s="278"/>
      <c r="DE68" s="278"/>
      <c r="DF68" s="278"/>
      <c r="DG68" s="278"/>
      <c r="DH68" s="148"/>
      <c r="DI68" s="413"/>
      <c r="DJ68" s="413"/>
      <c r="DK68" s="413"/>
      <c r="DL68" s="414"/>
      <c r="DM68" s="414"/>
      <c r="DN68" s="413"/>
      <c r="DR68" s="180"/>
      <c r="DU68" s="285"/>
      <c r="EB68" s="285"/>
      <c r="EC68" s="18"/>
      <c r="ED68" s="18"/>
      <c r="EE68" s="18"/>
      <c r="EF68" s="18"/>
      <c r="EG68" s="18"/>
      <c r="EH68" s="18"/>
      <c r="EI68" s="18"/>
      <c r="EJ68" s="18"/>
      <c r="EK68" s="18"/>
      <c r="EL68" s="18"/>
      <c r="EM68" s="18"/>
      <c r="EN68" s="18"/>
      <c r="EO68" s="18"/>
      <c r="EP68" s="18"/>
      <c r="EQ68" s="18"/>
      <c r="ER68" s="18"/>
      <c r="ES68" s="18"/>
      <c r="FD68" s="148"/>
      <c r="FE68" s="416"/>
      <c r="FF68" s="416"/>
    </row>
    <row r="69" spans="1:245" s="13" customFormat="1" ht="12" customHeight="1">
      <c r="A69" s="403" t="s">
        <v>223</v>
      </c>
      <c r="B69" s="868">
        <f t="shared" si="3"/>
        <v>131.94291781653146</v>
      </c>
      <c r="C69" s="868">
        <f>(C30*1000000)/'T15'!B31</f>
        <v>93.38508886118109</v>
      </c>
      <c r="D69" s="868">
        <f>(D30*1000000)/'T15'!B31</f>
        <v>38.557828955350374</v>
      </c>
      <c r="E69" s="438"/>
      <c r="F69" s="438"/>
      <c r="G69" s="438"/>
      <c r="H69" s="1488"/>
      <c r="I69" s="1488"/>
      <c r="J69" s="1488"/>
      <c r="K69" s="1488"/>
      <c r="L69" s="1488"/>
      <c r="M69" s="1488"/>
      <c r="N69" s="1488"/>
      <c r="O69" s="552"/>
      <c r="P69" s="116"/>
      <c r="Q69" s="73"/>
      <c r="R69" s="178"/>
      <c r="S69" s="158"/>
      <c r="T69" s="558"/>
      <c r="U69" s="558"/>
      <c r="V69" s="294"/>
      <c r="W69" s="294"/>
      <c r="X69" s="205"/>
      <c r="Y69" s="213"/>
      <c r="Z69" s="180"/>
      <c r="AA69" s="381"/>
      <c r="AB69" s="158"/>
      <c r="AC69" s="305"/>
      <c r="AD69" s="305"/>
      <c r="AE69" s="305"/>
      <c r="AF69" s="432"/>
      <c r="AG69" s="305"/>
      <c r="AH69" s="305"/>
      <c r="AI69" s="87"/>
      <c r="AJ69" s="87"/>
      <c r="AK69" s="87"/>
      <c r="AL69" s="87"/>
      <c r="AM69" s="87"/>
      <c r="AN69" s="87"/>
      <c r="AO69" s="87"/>
      <c r="AP69" s="87"/>
      <c r="AQ69" s="87"/>
      <c r="AR69" s="87"/>
      <c r="AS69" s="87"/>
      <c r="AT69" s="87"/>
      <c r="AU69" s="87"/>
      <c r="AV69" s="158"/>
      <c r="AW69" s="164"/>
      <c r="AX69" s="433"/>
      <c r="AY69" s="433"/>
      <c r="AZ69" s="434"/>
      <c r="BA69" s="434"/>
      <c r="BB69" s="435"/>
      <c r="BC69" s="435"/>
      <c r="BD69" s="164"/>
      <c r="BE69" s="306"/>
      <c r="BF69" s="306"/>
      <c r="BG69" s="306"/>
      <c r="BH69" s="306"/>
      <c r="BI69" s="236"/>
      <c r="BJ69" s="236"/>
      <c r="BK69" s="236"/>
      <c r="BL69" s="236"/>
      <c r="BM69" s="236"/>
      <c r="BN69" s="236"/>
      <c r="BO69" s="236"/>
      <c r="BP69" s="236"/>
      <c r="BQ69" s="306"/>
      <c r="BR69" s="306"/>
      <c r="BS69" s="311"/>
      <c r="BT69" s="158"/>
      <c r="BU69" s="322"/>
      <c r="BV69" s="322"/>
      <c r="BW69" s="322"/>
      <c r="BX69" s="322"/>
      <c r="BY69" s="322"/>
      <c r="BZ69" s="322"/>
      <c r="CA69" s="322"/>
      <c r="CB69" s="322"/>
      <c r="CC69" s="180"/>
      <c r="CD69" s="334"/>
      <c r="CE69" s="334"/>
      <c r="CF69" s="334"/>
      <c r="CG69" s="334"/>
      <c r="CH69" s="334"/>
      <c r="CI69" s="334"/>
      <c r="CJ69" s="334"/>
      <c r="CK69" s="334"/>
      <c r="CL69" s="334"/>
      <c r="CM69" s="334"/>
      <c r="CN69" s="158"/>
      <c r="CO69" s="325"/>
      <c r="CP69" s="325"/>
      <c r="CQ69" s="325"/>
      <c r="CR69" s="325"/>
      <c r="CS69" s="325"/>
      <c r="CT69" s="325"/>
      <c r="CU69" s="325"/>
      <c r="CV69" s="325"/>
      <c r="CW69" s="180"/>
      <c r="CX69" s="334"/>
      <c r="CY69" s="334"/>
      <c r="CZ69" s="334"/>
      <c r="DA69" s="334"/>
      <c r="DB69" s="334"/>
      <c r="DC69" s="334"/>
      <c r="DD69" s="334"/>
      <c r="DE69" s="334"/>
      <c r="DF69" s="334"/>
      <c r="DG69" s="334"/>
      <c r="DH69" s="158"/>
      <c r="DI69" s="436"/>
      <c r="DJ69" s="436"/>
      <c r="DK69" s="436"/>
      <c r="DL69" s="437"/>
      <c r="DM69" s="437"/>
      <c r="DN69" s="436"/>
      <c r="DO69" s="9"/>
      <c r="DP69" s="441"/>
      <c r="DQ69" s="180"/>
      <c r="DR69" s="180"/>
      <c r="DS69" s="180"/>
      <c r="DT69" s="180"/>
      <c r="DU69" s="321"/>
      <c r="DV69" s="180"/>
      <c r="DW69" s="180"/>
      <c r="DX69" s="180"/>
      <c r="DY69" s="180"/>
      <c r="DZ69" s="180"/>
      <c r="EA69" s="180"/>
      <c r="EB69" s="321"/>
      <c r="EC69" s="9"/>
      <c r="ED69" s="9"/>
      <c r="EE69" s="9"/>
      <c r="EF69" s="9"/>
      <c r="EG69" s="9"/>
      <c r="EH69" s="9"/>
      <c r="EI69" s="9"/>
      <c r="EJ69" s="9"/>
      <c r="EK69" s="9"/>
      <c r="EL69" s="9"/>
      <c r="EM69" s="9"/>
      <c r="EN69" s="9"/>
      <c r="EO69" s="9"/>
      <c r="EP69" s="9"/>
      <c r="EQ69" s="9"/>
      <c r="ER69" s="9"/>
      <c r="ES69" s="9"/>
      <c r="ET69" s="9"/>
      <c r="EU69" s="180"/>
      <c r="EV69" s="180"/>
      <c r="EW69" s="180"/>
      <c r="EX69" s="9"/>
      <c r="EY69" s="180"/>
      <c r="EZ69" s="180"/>
      <c r="FA69" s="9"/>
      <c r="FB69" s="180"/>
      <c r="FC69" s="180"/>
      <c r="FD69" s="158"/>
      <c r="FE69" s="439"/>
      <c r="FF69" s="439"/>
      <c r="FG69" s="180"/>
      <c r="FH69" s="180"/>
      <c r="FI69" s="180"/>
      <c r="FJ69" s="180"/>
      <c r="FK69" s="180"/>
      <c r="FL69" s="180"/>
      <c r="FM69" s="184"/>
      <c r="FN69" s="184"/>
      <c r="FO69" s="184"/>
      <c r="FP69" s="184"/>
      <c r="FQ69" s="184"/>
      <c r="FR69" s="184"/>
      <c r="FS69" s="184"/>
      <c r="FT69" s="184"/>
      <c r="FU69" s="184"/>
      <c r="FV69" s="184"/>
      <c r="FW69" s="184"/>
      <c r="FX69" s="184"/>
      <c r="FY69" s="184"/>
      <c r="FZ69" s="184"/>
      <c r="GA69" s="184"/>
      <c r="GB69" s="184"/>
      <c r="GC69" s="184"/>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row>
    <row r="70" spans="1:162" ht="12" customHeight="1">
      <c r="A70" s="91" t="s">
        <v>224</v>
      </c>
      <c r="B70" s="870">
        <f t="shared" si="3"/>
        <v>178.0871432606047</v>
      </c>
      <c r="C70" s="870">
        <f>(C31*1000000)/'T15'!B32</f>
        <v>149.2270007467901</v>
      </c>
      <c r="D70" s="870">
        <f>(D31*1000000)/'T15'!B32</f>
        <v>28.8601425138146</v>
      </c>
      <c r="E70" s="415"/>
      <c r="F70" s="415"/>
      <c r="G70" s="415"/>
      <c r="H70" s="624" t="s">
        <v>416</v>
      </c>
      <c r="I70" s="116"/>
      <c r="J70" s="552"/>
      <c r="K70" s="552"/>
      <c r="L70" s="552"/>
      <c r="M70" s="552"/>
      <c r="N70" s="394"/>
      <c r="O70" s="620"/>
      <c r="Q70" s="84"/>
      <c r="S70" s="148"/>
      <c r="T70" s="556"/>
      <c r="U70" s="556"/>
      <c r="V70" s="428"/>
      <c r="W70" s="428"/>
      <c r="X70" s="204"/>
      <c r="Y70" s="309"/>
      <c r="Z70" s="157"/>
      <c r="AA70" s="381"/>
      <c r="AB70" s="148"/>
      <c r="AC70" s="250"/>
      <c r="AD70" s="250"/>
      <c r="AE70" s="250"/>
      <c r="AF70" s="406"/>
      <c r="AG70" s="250"/>
      <c r="AH70" s="250"/>
      <c r="AI70" s="76"/>
      <c r="AJ70" s="76"/>
      <c r="AK70" s="76"/>
      <c r="AL70" s="76"/>
      <c r="AM70" s="76"/>
      <c r="AN70" s="76"/>
      <c r="AO70" s="76"/>
      <c r="AP70" s="76"/>
      <c r="AQ70" s="76"/>
      <c r="AR70" s="76"/>
      <c r="AS70" s="76"/>
      <c r="AT70" s="76"/>
      <c r="AU70" s="76"/>
      <c r="AV70" s="148"/>
      <c r="AW70" s="407"/>
      <c r="AX70" s="408"/>
      <c r="AY70" s="408"/>
      <c r="AZ70" s="409"/>
      <c r="BA70" s="409"/>
      <c r="BB70" s="410"/>
      <c r="BC70" s="410"/>
      <c r="BD70" s="407"/>
      <c r="BE70" s="251"/>
      <c r="BF70" s="251"/>
      <c r="BG70" s="251"/>
      <c r="BH70" s="251"/>
      <c r="BI70" s="229"/>
      <c r="BJ70" s="229"/>
      <c r="BK70" s="229"/>
      <c r="BL70" s="229"/>
      <c r="BM70" s="229"/>
      <c r="BN70" s="229"/>
      <c r="BO70" s="229"/>
      <c r="BP70" s="229"/>
      <c r="BQ70" s="251"/>
      <c r="BR70" s="251"/>
      <c r="BS70" s="274"/>
      <c r="BT70" s="148"/>
      <c r="BU70" s="286"/>
      <c r="BV70" s="286"/>
      <c r="BW70" s="286"/>
      <c r="BX70" s="286"/>
      <c r="BY70" s="286"/>
      <c r="BZ70" s="286"/>
      <c r="CA70" s="286"/>
      <c r="CB70" s="286"/>
      <c r="CD70" s="278"/>
      <c r="CE70" s="278"/>
      <c r="CF70" s="278"/>
      <c r="CG70" s="278"/>
      <c r="CH70" s="278"/>
      <c r="CI70" s="278"/>
      <c r="CJ70" s="278"/>
      <c r="CK70" s="278"/>
      <c r="CL70" s="278"/>
      <c r="CM70" s="278"/>
      <c r="CN70" s="148"/>
      <c r="CO70" s="290"/>
      <c r="CP70" s="290"/>
      <c r="CQ70" s="290"/>
      <c r="CR70" s="290"/>
      <c r="CS70" s="290"/>
      <c r="CT70" s="290"/>
      <c r="CU70" s="290"/>
      <c r="CV70" s="290"/>
      <c r="CX70" s="278"/>
      <c r="CY70" s="278"/>
      <c r="CZ70" s="278"/>
      <c r="DA70" s="278"/>
      <c r="DB70" s="278"/>
      <c r="DC70" s="278"/>
      <c r="DD70" s="278"/>
      <c r="DE70" s="278"/>
      <c r="DF70" s="278"/>
      <c r="DG70" s="278"/>
      <c r="DH70" s="148"/>
      <c r="DI70" s="413"/>
      <c r="DJ70" s="413"/>
      <c r="DK70" s="413"/>
      <c r="DL70" s="414"/>
      <c r="DM70" s="414"/>
      <c r="DN70" s="413"/>
      <c r="DR70" s="180"/>
      <c r="DU70" s="285"/>
      <c r="EB70" s="285"/>
      <c r="EC70" s="18"/>
      <c r="ED70" s="18"/>
      <c r="EE70" s="18"/>
      <c r="EF70" s="18"/>
      <c r="EG70" s="18"/>
      <c r="EH70" s="18"/>
      <c r="EI70" s="18"/>
      <c r="EJ70" s="18"/>
      <c r="EK70" s="18"/>
      <c r="EL70" s="18"/>
      <c r="EM70" s="18"/>
      <c r="EN70" s="18"/>
      <c r="EO70" s="18"/>
      <c r="EP70" s="18"/>
      <c r="EQ70" s="18"/>
      <c r="ER70" s="18"/>
      <c r="ES70" s="18"/>
      <c r="FD70" s="148"/>
      <c r="FE70" s="416"/>
      <c r="FF70" s="416"/>
    </row>
    <row r="71" spans="1:245" s="13" customFormat="1" ht="12" customHeight="1">
      <c r="A71" s="57" t="s">
        <v>225</v>
      </c>
      <c r="B71" s="868">
        <f t="shared" si="3"/>
        <v>435.2413805778137</v>
      </c>
      <c r="C71" s="868">
        <f>(C32*1000000)/'T15'!B33</f>
        <v>263.0515352005685</v>
      </c>
      <c r="D71" s="868">
        <f>(D32*1000000)/'T15'!B33</f>
        <v>172.1898453772452</v>
      </c>
      <c r="E71" s="415"/>
      <c r="F71" s="415"/>
      <c r="G71" s="415"/>
      <c r="H71" s="624" t="s">
        <v>340</v>
      </c>
      <c r="I71" s="116"/>
      <c r="J71" s="552"/>
      <c r="K71" s="552"/>
      <c r="L71" s="552"/>
      <c r="M71" s="552"/>
      <c r="N71" s="394"/>
      <c r="O71" s="552"/>
      <c r="P71" s="116"/>
      <c r="Q71" s="73"/>
      <c r="R71" s="178"/>
      <c r="S71" s="148"/>
      <c r="T71" s="556"/>
      <c r="U71" s="556"/>
      <c r="V71" s="294"/>
      <c r="W71" s="294"/>
      <c r="X71" s="205"/>
      <c r="Y71" s="213"/>
      <c r="Z71" s="180"/>
      <c r="AA71" s="381"/>
      <c r="AB71" s="148"/>
      <c r="AC71" s="250"/>
      <c r="AD71" s="250"/>
      <c r="AE71" s="250"/>
      <c r="AF71" s="406"/>
      <c r="AG71" s="250"/>
      <c r="AH71" s="250"/>
      <c r="AI71" s="76"/>
      <c r="AJ71" s="76"/>
      <c r="AK71" s="76"/>
      <c r="AL71" s="76"/>
      <c r="AM71" s="76"/>
      <c r="AN71" s="76"/>
      <c r="AO71" s="76"/>
      <c r="AP71" s="76"/>
      <c r="AQ71" s="76"/>
      <c r="AR71" s="76"/>
      <c r="AS71" s="76"/>
      <c r="AT71" s="76"/>
      <c r="AU71" s="76"/>
      <c r="AV71" s="148"/>
      <c r="AW71" s="407"/>
      <c r="AX71" s="408"/>
      <c r="AY71" s="408"/>
      <c r="AZ71" s="409"/>
      <c r="BA71" s="409"/>
      <c r="BB71" s="410"/>
      <c r="BC71" s="410"/>
      <c r="BD71" s="407"/>
      <c r="BE71" s="251"/>
      <c r="BF71" s="251"/>
      <c r="BG71" s="251"/>
      <c r="BH71" s="251"/>
      <c r="BI71" s="229"/>
      <c r="BJ71" s="229"/>
      <c r="BK71" s="229"/>
      <c r="BL71" s="229"/>
      <c r="BM71" s="229"/>
      <c r="BN71" s="229"/>
      <c r="BO71" s="229"/>
      <c r="BP71" s="229"/>
      <c r="BQ71" s="251"/>
      <c r="BR71" s="251"/>
      <c r="BS71" s="274"/>
      <c r="BT71" s="148"/>
      <c r="BU71" s="286"/>
      <c r="BV71" s="286"/>
      <c r="BW71" s="286"/>
      <c r="BX71" s="286"/>
      <c r="BY71" s="286"/>
      <c r="BZ71" s="286"/>
      <c r="CA71" s="286"/>
      <c r="CB71" s="286"/>
      <c r="CC71" s="180"/>
      <c r="CD71" s="278"/>
      <c r="CE71" s="278"/>
      <c r="CF71" s="278"/>
      <c r="CG71" s="278"/>
      <c r="CH71" s="278"/>
      <c r="CI71" s="278"/>
      <c r="CJ71" s="278"/>
      <c r="CK71" s="278"/>
      <c r="CL71" s="278"/>
      <c r="CM71" s="278"/>
      <c r="CN71" s="148"/>
      <c r="CO71" s="290"/>
      <c r="CP71" s="290"/>
      <c r="CQ71" s="290"/>
      <c r="CR71" s="290"/>
      <c r="CS71" s="290"/>
      <c r="CT71" s="290"/>
      <c r="CU71" s="290"/>
      <c r="CV71" s="290"/>
      <c r="CW71" s="180"/>
      <c r="CX71" s="278"/>
      <c r="CY71" s="278"/>
      <c r="CZ71" s="278"/>
      <c r="DA71" s="278"/>
      <c r="DB71" s="278"/>
      <c r="DC71" s="278"/>
      <c r="DD71" s="278"/>
      <c r="DE71" s="278"/>
      <c r="DF71" s="278"/>
      <c r="DG71" s="278"/>
      <c r="DH71" s="148"/>
      <c r="DI71" s="413"/>
      <c r="DJ71" s="413"/>
      <c r="DK71" s="413"/>
      <c r="DL71" s="414"/>
      <c r="DM71" s="414"/>
      <c r="DN71" s="413"/>
      <c r="DO71" s="9"/>
      <c r="DP71" s="180"/>
      <c r="DQ71" s="180"/>
      <c r="DR71" s="180"/>
      <c r="DS71" s="180"/>
      <c r="DT71" s="180"/>
      <c r="DU71" s="285"/>
      <c r="DV71" s="180"/>
      <c r="DW71" s="180"/>
      <c r="DX71" s="180"/>
      <c r="DY71" s="180"/>
      <c r="DZ71" s="180"/>
      <c r="EA71" s="180"/>
      <c r="EB71" s="285"/>
      <c r="EC71" s="9"/>
      <c r="ED71" s="9"/>
      <c r="EE71" s="9"/>
      <c r="EF71" s="9"/>
      <c r="EG71" s="9"/>
      <c r="EH71" s="9"/>
      <c r="EI71" s="9"/>
      <c r="EJ71" s="9"/>
      <c r="EK71" s="9"/>
      <c r="EL71" s="9"/>
      <c r="EM71" s="9"/>
      <c r="EN71" s="9"/>
      <c r="EO71" s="9"/>
      <c r="EP71" s="9"/>
      <c r="EQ71" s="9"/>
      <c r="ER71" s="9"/>
      <c r="ES71" s="9"/>
      <c r="ET71" s="9"/>
      <c r="EU71" s="180"/>
      <c r="EV71" s="180"/>
      <c r="EW71" s="180"/>
      <c r="EX71" s="9"/>
      <c r="EY71" s="180"/>
      <c r="EZ71" s="180"/>
      <c r="FA71" s="9"/>
      <c r="FB71" s="180"/>
      <c r="FC71" s="180"/>
      <c r="FD71" s="148"/>
      <c r="FE71" s="416"/>
      <c r="FF71" s="416"/>
      <c r="FG71" s="180"/>
      <c r="FH71" s="180"/>
      <c r="FI71" s="180"/>
      <c r="FJ71" s="180"/>
      <c r="FK71" s="180"/>
      <c r="FL71" s="180"/>
      <c r="FM71" s="184"/>
      <c r="FN71" s="184"/>
      <c r="FO71" s="184"/>
      <c r="FP71" s="184"/>
      <c r="FQ71" s="184"/>
      <c r="FR71" s="184"/>
      <c r="FS71" s="184"/>
      <c r="FT71" s="184"/>
      <c r="FU71" s="184"/>
      <c r="FV71" s="184"/>
      <c r="FW71" s="184"/>
      <c r="FX71" s="184"/>
      <c r="FY71" s="184"/>
      <c r="FZ71" s="184"/>
      <c r="GA71" s="184"/>
      <c r="GB71" s="184"/>
      <c r="GC71" s="184"/>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row>
    <row r="72" spans="1:162" ht="12" customHeight="1">
      <c r="A72" s="68" t="s">
        <v>226</v>
      </c>
      <c r="B72" s="867">
        <f t="shared" si="3"/>
        <v>313.6058182364216</v>
      </c>
      <c r="C72" s="867">
        <f>(C33*1000000)/'T15'!B34</f>
        <v>149.34355153560102</v>
      </c>
      <c r="D72" s="867">
        <f>(D33*1000000)/'T15'!B34</f>
        <v>164.2622667008206</v>
      </c>
      <c r="E72" s="415"/>
      <c r="F72" s="415"/>
      <c r="G72" s="415"/>
      <c r="H72" s="624" t="s">
        <v>341</v>
      </c>
      <c r="I72" s="116"/>
      <c r="J72" s="552"/>
      <c r="K72" s="552"/>
      <c r="L72" s="552"/>
      <c r="M72" s="552"/>
      <c r="N72" s="394"/>
      <c r="O72" s="620"/>
      <c r="Q72" s="73"/>
      <c r="S72" s="148"/>
      <c r="T72" s="556"/>
      <c r="U72" s="556"/>
      <c r="V72" s="294"/>
      <c r="W72" s="442"/>
      <c r="Y72" s="213"/>
      <c r="AA72" s="381"/>
      <c r="AB72" s="148"/>
      <c r="AC72" s="250"/>
      <c r="AD72" s="250"/>
      <c r="AE72" s="250"/>
      <c r="AF72" s="406"/>
      <c r="AG72" s="250"/>
      <c r="AH72" s="250"/>
      <c r="AI72" s="76"/>
      <c r="AJ72" s="76"/>
      <c r="AK72" s="76"/>
      <c r="AL72" s="76"/>
      <c r="AM72" s="76"/>
      <c r="AN72" s="76"/>
      <c r="AO72" s="76"/>
      <c r="AP72" s="76"/>
      <c r="AQ72" s="76"/>
      <c r="AR72" s="76"/>
      <c r="AS72" s="76"/>
      <c r="AT72" s="76"/>
      <c r="AU72" s="76"/>
      <c r="AV72" s="148"/>
      <c r="AW72" s="407"/>
      <c r="AX72" s="408"/>
      <c r="AY72" s="408"/>
      <c r="AZ72" s="409"/>
      <c r="BA72" s="409"/>
      <c r="BB72" s="410"/>
      <c r="BC72" s="410"/>
      <c r="BD72" s="407"/>
      <c r="BE72" s="251"/>
      <c r="BF72" s="205"/>
      <c r="BG72" s="9"/>
      <c r="BH72" s="205"/>
      <c r="BI72" s="205"/>
      <c r="BJ72" s="9"/>
      <c r="BK72" s="205"/>
      <c r="BL72" s="9"/>
      <c r="BM72" s="9"/>
      <c r="BN72" s="9"/>
      <c r="BO72" s="9"/>
      <c r="BP72" s="218"/>
      <c r="BQ72" s="251"/>
      <c r="BR72" s="251"/>
      <c r="BS72" s="274"/>
      <c r="BT72" s="148"/>
      <c r="BU72" s="286"/>
      <c r="BV72" s="286"/>
      <c r="BW72" s="286"/>
      <c r="BX72" s="286"/>
      <c r="BY72" s="286"/>
      <c r="BZ72" s="286"/>
      <c r="CA72" s="286"/>
      <c r="CB72" s="286"/>
      <c r="CD72" s="278"/>
      <c r="CE72" s="278"/>
      <c r="CF72" s="278"/>
      <c r="CG72" s="278"/>
      <c r="CH72" s="278"/>
      <c r="CI72" s="278"/>
      <c r="CJ72" s="278"/>
      <c r="CK72" s="278"/>
      <c r="CL72" s="278"/>
      <c r="CM72" s="278"/>
      <c r="CN72" s="148"/>
      <c r="CO72" s="290"/>
      <c r="CP72" s="290"/>
      <c r="CQ72" s="290"/>
      <c r="CR72" s="290"/>
      <c r="CS72" s="290"/>
      <c r="CT72" s="290"/>
      <c r="CU72" s="290"/>
      <c r="CV72" s="290"/>
      <c r="CX72" s="278"/>
      <c r="CY72" s="278"/>
      <c r="CZ72" s="278"/>
      <c r="DA72" s="278"/>
      <c r="DB72" s="278"/>
      <c r="DC72" s="278"/>
      <c r="DD72" s="278"/>
      <c r="DE72" s="278"/>
      <c r="DF72" s="278"/>
      <c r="DG72" s="278"/>
      <c r="DH72" s="148"/>
      <c r="DI72" s="413"/>
      <c r="DJ72" s="413"/>
      <c r="DK72" s="413"/>
      <c r="DL72" s="414"/>
      <c r="DM72" s="414"/>
      <c r="DN72" s="413"/>
      <c r="DR72" s="180"/>
      <c r="DU72" s="285"/>
      <c r="EB72" s="285"/>
      <c r="EC72" s="18"/>
      <c r="ED72" s="18"/>
      <c r="EE72" s="18"/>
      <c r="EF72" s="18"/>
      <c r="EG72" s="18"/>
      <c r="EH72" s="18"/>
      <c r="EI72" s="18"/>
      <c r="EJ72" s="18"/>
      <c r="EK72" s="18"/>
      <c r="EL72" s="18"/>
      <c r="EM72" s="18"/>
      <c r="EN72" s="18"/>
      <c r="EO72" s="18"/>
      <c r="EP72" s="18"/>
      <c r="EQ72" s="18"/>
      <c r="ER72" s="18"/>
      <c r="ES72" s="18"/>
      <c r="FD72" s="148"/>
      <c r="FE72" s="416"/>
      <c r="FF72" s="416"/>
    </row>
    <row r="73" spans="1:245" s="13" customFormat="1" ht="12" customHeight="1">
      <c r="A73" s="57" t="s">
        <v>227</v>
      </c>
      <c r="B73" s="868">
        <f t="shared" si="3"/>
        <v>374.3235933505425</v>
      </c>
      <c r="C73" s="868">
        <f>(C34*1000000)/'T15'!B35</f>
        <v>194.25358075423793</v>
      </c>
      <c r="D73" s="868">
        <f>(D34*1000000)/'T15'!B35</f>
        <v>180.0700125963046</v>
      </c>
      <c r="E73" s="415"/>
      <c r="F73" s="415"/>
      <c r="G73" s="415"/>
      <c r="H73" s="1476" t="s">
        <v>422</v>
      </c>
      <c r="I73" s="1477"/>
      <c r="J73" s="1477"/>
      <c r="K73" s="1477"/>
      <c r="L73" s="1477"/>
      <c r="M73" s="1477"/>
      <c r="N73" s="1477"/>
      <c r="O73" s="552"/>
      <c r="P73" s="116"/>
      <c r="Q73" s="73"/>
      <c r="R73" s="178"/>
      <c r="S73" s="148"/>
      <c r="T73" s="556"/>
      <c r="U73" s="556"/>
      <c r="V73" s="294"/>
      <c r="W73" s="294"/>
      <c r="X73" s="205"/>
      <c r="Y73" s="213"/>
      <c r="Z73" s="180"/>
      <c r="AA73" s="381"/>
      <c r="AB73" s="148"/>
      <c r="AC73" s="250"/>
      <c r="AD73" s="250"/>
      <c r="AE73" s="250"/>
      <c r="AF73" s="406"/>
      <c r="AG73" s="250"/>
      <c r="AH73" s="250"/>
      <c r="AI73" s="76"/>
      <c r="AJ73" s="76"/>
      <c r="AK73" s="76"/>
      <c r="AL73" s="76"/>
      <c r="AM73" s="76"/>
      <c r="AN73" s="76"/>
      <c r="AO73" s="76"/>
      <c r="AP73" s="76"/>
      <c r="AQ73" s="76"/>
      <c r="AR73" s="76"/>
      <c r="AS73" s="76"/>
      <c r="AT73" s="76"/>
      <c r="AU73" s="76"/>
      <c r="AV73" s="148"/>
      <c r="AW73" s="407"/>
      <c r="AX73" s="408"/>
      <c r="AY73" s="408"/>
      <c r="AZ73" s="409"/>
      <c r="BA73" s="409"/>
      <c r="BB73" s="410"/>
      <c r="BC73" s="410"/>
      <c r="BD73" s="407"/>
      <c r="BE73" s="251"/>
      <c r="BF73" s="251"/>
      <c r="BG73" s="251"/>
      <c r="BH73" s="251"/>
      <c r="BI73" s="229"/>
      <c r="BJ73" s="229"/>
      <c r="BK73" s="229"/>
      <c r="BL73" s="229"/>
      <c r="BM73" s="229"/>
      <c r="BN73" s="229"/>
      <c r="BO73" s="229"/>
      <c r="BP73" s="229"/>
      <c r="BQ73" s="251"/>
      <c r="BR73" s="251"/>
      <c r="BS73" s="274"/>
      <c r="BT73" s="148"/>
      <c r="BU73" s="286"/>
      <c r="BV73" s="286"/>
      <c r="BW73" s="286"/>
      <c r="BX73" s="286"/>
      <c r="BY73" s="286"/>
      <c r="BZ73" s="286"/>
      <c r="CA73" s="286"/>
      <c r="CB73" s="286"/>
      <c r="CC73" s="180"/>
      <c r="CD73" s="278"/>
      <c r="CE73" s="278"/>
      <c r="CF73" s="225"/>
      <c r="CG73" s="278"/>
      <c r="CH73" s="278"/>
      <c r="CI73" s="278"/>
      <c r="CJ73" s="278"/>
      <c r="CK73" s="278"/>
      <c r="CL73" s="278"/>
      <c r="CM73" s="278"/>
      <c r="CN73" s="148"/>
      <c r="CO73" s="290"/>
      <c r="CP73" s="290"/>
      <c r="CQ73" s="290"/>
      <c r="CR73" s="290"/>
      <c r="CS73" s="290"/>
      <c r="CT73" s="290"/>
      <c r="CU73" s="290"/>
      <c r="CV73" s="290"/>
      <c r="CW73" s="180"/>
      <c r="CX73" s="278"/>
      <c r="CY73" s="278"/>
      <c r="CZ73" s="278"/>
      <c r="DA73" s="278"/>
      <c r="DB73" s="278"/>
      <c r="DC73" s="278"/>
      <c r="DD73" s="278"/>
      <c r="DE73" s="278"/>
      <c r="DF73" s="278"/>
      <c r="DG73" s="278"/>
      <c r="DH73" s="148"/>
      <c r="DI73" s="413"/>
      <c r="DJ73" s="413"/>
      <c r="DK73" s="413"/>
      <c r="DL73" s="414"/>
      <c r="DM73" s="414"/>
      <c r="DN73" s="413"/>
      <c r="DO73" s="9"/>
      <c r="DP73" s="180"/>
      <c r="DQ73" s="180"/>
      <c r="DR73" s="180"/>
      <c r="DS73" s="180"/>
      <c r="DT73" s="180"/>
      <c r="DU73" s="285"/>
      <c r="DV73" s="180"/>
      <c r="DW73" s="180"/>
      <c r="DX73" s="180"/>
      <c r="DY73" s="180"/>
      <c r="DZ73" s="180"/>
      <c r="EA73" s="180"/>
      <c r="EB73" s="285"/>
      <c r="EC73" s="9"/>
      <c r="ED73" s="9"/>
      <c r="EE73" s="9"/>
      <c r="EF73" s="9"/>
      <c r="EG73" s="9"/>
      <c r="EH73" s="9"/>
      <c r="EI73" s="9"/>
      <c r="EJ73" s="9"/>
      <c r="EK73" s="9"/>
      <c r="EL73" s="9"/>
      <c r="EM73" s="9"/>
      <c r="EN73" s="9"/>
      <c r="EO73" s="9"/>
      <c r="EP73" s="9"/>
      <c r="EQ73" s="9"/>
      <c r="ER73" s="9"/>
      <c r="ES73" s="9"/>
      <c r="ET73" s="9"/>
      <c r="EU73" s="180"/>
      <c r="EV73" s="180"/>
      <c r="EW73" s="180"/>
      <c r="EX73" s="9"/>
      <c r="EY73" s="180"/>
      <c r="EZ73" s="180"/>
      <c r="FA73" s="9"/>
      <c r="FB73" s="180"/>
      <c r="FC73" s="180"/>
      <c r="FD73" s="148"/>
      <c r="FE73" s="416"/>
      <c r="FF73" s="416"/>
      <c r="FG73" s="180"/>
      <c r="FH73" s="180"/>
      <c r="FI73" s="180"/>
      <c r="FJ73" s="180"/>
      <c r="FK73" s="180"/>
      <c r="FL73" s="180"/>
      <c r="FM73" s="184"/>
      <c r="FN73" s="184"/>
      <c r="FO73" s="184"/>
      <c r="FP73" s="184"/>
      <c r="FQ73" s="184"/>
      <c r="FR73" s="184"/>
      <c r="FS73" s="184"/>
      <c r="FT73" s="184"/>
      <c r="FU73" s="184"/>
      <c r="FV73" s="184"/>
      <c r="FW73" s="184"/>
      <c r="FX73" s="184"/>
      <c r="FY73" s="184"/>
      <c r="FZ73" s="184"/>
      <c r="GA73" s="184"/>
      <c r="GB73" s="184"/>
      <c r="GC73" s="184"/>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row>
    <row r="74" spans="1:162" ht="12" customHeight="1">
      <c r="A74" s="68" t="s">
        <v>228</v>
      </c>
      <c r="B74" s="867">
        <f t="shared" si="3"/>
        <v>361.68283769779464</v>
      </c>
      <c r="C74" s="867">
        <f>(C35*1000000)/'T15'!B36</f>
        <v>250.36028774536837</v>
      </c>
      <c r="D74" s="867">
        <f>(D35*1000000)/'T15'!B36</f>
        <v>111.32254995242626</v>
      </c>
      <c r="E74" s="438"/>
      <c r="F74" s="438"/>
      <c r="G74" s="438"/>
      <c r="H74" s="1477"/>
      <c r="I74" s="1477"/>
      <c r="J74" s="1477"/>
      <c r="K74" s="1477"/>
      <c r="L74" s="1477"/>
      <c r="M74" s="1477"/>
      <c r="N74" s="1477"/>
      <c r="O74" s="620"/>
      <c r="Q74" s="73"/>
      <c r="S74" s="90"/>
      <c r="T74" s="558"/>
      <c r="U74" s="558"/>
      <c r="V74" s="294"/>
      <c r="W74" s="294"/>
      <c r="X74" s="205"/>
      <c r="Y74" s="213"/>
      <c r="AA74" s="381"/>
      <c r="AB74" s="90"/>
      <c r="AC74" s="305"/>
      <c r="AD74" s="305"/>
      <c r="AE74" s="305"/>
      <c r="AF74" s="432"/>
      <c r="AG74" s="305"/>
      <c r="AH74" s="305"/>
      <c r="AI74" s="76"/>
      <c r="AJ74" s="76"/>
      <c r="AK74" s="76"/>
      <c r="AL74" s="76"/>
      <c r="AM74" s="76"/>
      <c r="AN74" s="76"/>
      <c r="AO74" s="76"/>
      <c r="AP74" s="76"/>
      <c r="AQ74" s="76"/>
      <c r="AR74" s="76"/>
      <c r="AS74" s="76"/>
      <c r="AT74" s="76"/>
      <c r="AU74" s="76"/>
      <c r="AV74" s="90"/>
      <c r="AW74" s="164"/>
      <c r="AX74" s="433"/>
      <c r="AY74" s="433"/>
      <c r="AZ74" s="434"/>
      <c r="BA74" s="434"/>
      <c r="BB74" s="435"/>
      <c r="BC74" s="435"/>
      <c r="BD74" s="164"/>
      <c r="BE74" s="251"/>
      <c r="BF74" s="251"/>
      <c r="BG74" s="443"/>
      <c r="BH74" s="251"/>
      <c r="BI74" s="229"/>
      <c r="BJ74" s="229"/>
      <c r="BK74" s="229"/>
      <c r="BL74" s="229"/>
      <c r="BM74" s="229"/>
      <c r="BN74" s="229"/>
      <c r="BO74" s="229"/>
      <c r="BP74" s="229"/>
      <c r="BQ74" s="251"/>
      <c r="BR74" s="251"/>
      <c r="BS74" s="274"/>
      <c r="BT74" s="90"/>
      <c r="BU74" s="322"/>
      <c r="BV74" s="322"/>
      <c r="BW74" s="322"/>
      <c r="BX74" s="322"/>
      <c r="BY74" s="322"/>
      <c r="BZ74" s="322"/>
      <c r="CA74" s="322"/>
      <c r="CB74" s="322"/>
      <c r="CD74" s="278"/>
      <c r="CE74" s="278"/>
      <c r="CF74" s="225"/>
      <c r="CG74" s="278"/>
      <c r="CH74" s="278"/>
      <c r="CI74" s="278"/>
      <c r="CJ74" s="278"/>
      <c r="CK74" s="278"/>
      <c r="CL74" s="278"/>
      <c r="CM74" s="278"/>
      <c r="CN74" s="90"/>
      <c r="CO74" s="290"/>
      <c r="CP74" s="290"/>
      <c r="CQ74" s="290"/>
      <c r="CR74" s="290"/>
      <c r="CS74" s="290"/>
      <c r="CT74" s="290"/>
      <c r="CU74" s="290"/>
      <c r="CV74" s="290"/>
      <c r="CX74" s="278"/>
      <c r="CY74" s="278"/>
      <c r="CZ74" s="278"/>
      <c r="DA74" s="278"/>
      <c r="DB74" s="278"/>
      <c r="DC74" s="278"/>
      <c r="DD74" s="278"/>
      <c r="DE74" s="278"/>
      <c r="DF74" s="278"/>
      <c r="DG74" s="278"/>
      <c r="DH74" s="90"/>
      <c r="DI74" s="436"/>
      <c r="DJ74" s="436"/>
      <c r="DK74" s="436"/>
      <c r="DL74" s="437"/>
      <c r="DM74" s="437"/>
      <c r="DN74" s="436"/>
      <c r="DR74" s="180"/>
      <c r="DU74" s="285"/>
      <c r="EB74" s="321"/>
      <c r="EC74" s="18"/>
      <c r="ED74" s="18"/>
      <c r="EE74" s="18"/>
      <c r="EF74" s="18"/>
      <c r="EG74" s="18"/>
      <c r="EH74" s="18"/>
      <c r="EI74" s="18"/>
      <c r="EJ74" s="18"/>
      <c r="EK74" s="18"/>
      <c r="EL74" s="18"/>
      <c r="EM74" s="18"/>
      <c r="EN74" s="18"/>
      <c r="EO74" s="18"/>
      <c r="EP74" s="18"/>
      <c r="EQ74" s="18"/>
      <c r="ER74" s="18"/>
      <c r="ES74" s="18"/>
      <c r="EZ74" s="157"/>
      <c r="FD74" s="90"/>
      <c r="FE74" s="439"/>
      <c r="FF74" s="439"/>
    </row>
    <row r="75" spans="1:245" s="13" customFormat="1" ht="12" customHeight="1">
      <c r="A75" s="100" t="s">
        <v>325</v>
      </c>
      <c r="B75" s="868">
        <f t="shared" si="3"/>
        <v>374.69028114175234</v>
      </c>
      <c r="C75" s="868">
        <f>(C36*1000000)/'T15'!B37</f>
        <v>228.7300749174297</v>
      </c>
      <c r="D75" s="868">
        <f>(D36*1000000)/'T15'!B37</f>
        <v>145.96020622432263</v>
      </c>
      <c r="E75" s="438"/>
      <c r="F75" s="438"/>
      <c r="G75" s="438"/>
      <c r="H75" s="1477"/>
      <c r="I75" s="1477"/>
      <c r="J75" s="1477"/>
      <c r="K75" s="1477"/>
      <c r="L75" s="1477"/>
      <c r="M75" s="1477"/>
      <c r="N75" s="1477"/>
      <c r="O75" s="552"/>
      <c r="P75" s="116"/>
      <c r="Q75" s="84"/>
      <c r="R75" s="178"/>
      <c r="S75" s="158"/>
      <c r="T75" s="558"/>
      <c r="U75" s="558"/>
      <c r="V75" s="294"/>
      <c r="W75" s="294"/>
      <c r="X75" s="205"/>
      <c r="Y75" s="213"/>
      <c r="Z75" s="180"/>
      <c r="AA75" s="381"/>
      <c r="AB75" s="158"/>
      <c r="AC75" s="305"/>
      <c r="AD75" s="305"/>
      <c r="AE75" s="305"/>
      <c r="AF75" s="432"/>
      <c r="AG75" s="305"/>
      <c r="AH75" s="305"/>
      <c r="AI75" s="87"/>
      <c r="AJ75" s="87"/>
      <c r="AK75" s="87"/>
      <c r="AL75" s="87"/>
      <c r="AM75" s="442"/>
      <c r="AN75" s="87"/>
      <c r="AO75" s="87"/>
      <c r="AP75" s="87"/>
      <c r="AQ75" s="87"/>
      <c r="AR75" s="87"/>
      <c r="AS75" s="87"/>
      <c r="AT75" s="87"/>
      <c r="AU75" s="87"/>
      <c r="AV75" s="158"/>
      <c r="AW75" s="164"/>
      <c r="AX75" s="433"/>
      <c r="AY75" s="433"/>
      <c r="AZ75" s="434"/>
      <c r="BA75" s="434"/>
      <c r="BB75" s="435"/>
      <c r="BC75" s="435"/>
      <c r="BD75" s="164"/>
      <c r="BE75" s="306"/>
      <c r="BF75" s="306"/>
      <c r="BG75" s="306"/>
      <c r="BH75" s="306"/>
      <c r="BI75" s="236"/>
      <c r="BJ75" s="236"/>
      <c r="BK75" s="236"/>
      <c r="BL75" s="236"/>
      <c r="BM75" s="236"/>
      <c r="BN75" s="236"/>
      <c r="BO75" s="236"/>
      <c r="BP75" s="236"/>
      <c r="BQ75" s="306"/>
      <c r="BR75" s="306"/>
      <c r="BS75" s="311"/>
      <c r="BT75" s="158"/>
      <c r="BU75" s="322"/>
      <c r="BV75" s="322"/>
      <c r="BW75" s="322"/>
      <c r="BX75" s="322"/>
      <c r="BY75" s="322"/>
      <c r="BZ75" s="322"/>
      <c r="CA75" s="322"/>
      <c r="CB75" s="322"/>
      <c r="CC75" s="180"/>
      <c r="CD75" s="314"/>
      <c r="CE75" s="314"/>
      <c r="CF75" s="314"/>
      <c r="CG75" s="314"/>
      <c r="CH75" s="314"/>
      <c r="CI75" s="314"/>
      <c r="CJ75" s="314"/>
      <c r="CK75" s="314"/>
      <c r="CL75" s="314"/>
      <c r="CM75" s="314"/>
      <c r="CN75" s="158"/>
      <c r="CO75" s="325"/>
      <c r="CP75" s="325"/>
      <c r="CQ75" s="325"/>
      <c r="CR75" s="325"/>
      <c r="CS75" s="325"/>
      <c r="CT75" s="325"/>
      <c r="CU75" s="325"/>
      <c r="CV75" s="325"/>
      <c r="CW75" s="180"/>
      <c r="CX75" s="314"/>
      <c r="CY75" s="314"/>
      <c r="CZ75" s="314"/>
      <c r="DA75" s="314"/>
      <c r="DB75" s="314"/>
      <c r="DC75" s="314"/>
      <c r="DD75" s="314"/>
      <c r="DE75" s="314"/>
      <c r="DF75" s="314"/>
      <c r="DG75" s="314"/>
      <c r="DH75" s="158"/>
      <c r="DI75" s="436"/>
      <c r="DJ75" s="436"/>
      <c r="DK75" s="436"/>
      <c r="DL75" s="437"/>
      <c r="DM75" s="437"/>
      <c r="DN75" s="436"/>
      <c r="DO75" s="9"/>
      <c r="DP75" s="180"/>
      <c r="DQ75" s="180"/>
      <c r="DR75" s="180"/>
      <c r="DS75" s="180"/>
      <c r="DT75" s="180"/>
      <c r="DU75" s="321"/>
      <c r="DV75" s="180"/>
      <c r="DW75" s="180"/>
      <c r="DX75" s="180"/>
      <c r="DY75" s="180"/>
      <c r="DZ75" s="180"/>
      <c r="EA75" s="180"/>
      <c r="EB75" s="321"/>
      <c r="EC75" s="9"/>
      <c r="ED75" s="9"/>
      <c r="EE75" s="9"/>
      <c r="EF75" s="9"/>
      <c r="EG75" s="9"/>
      <c r="EH75" s="9"/>
      <c r="EI75" s="9"/>
      <c r="EJ75" s="9"/>
      <c r="EK75" s="9"/>
      <c r="EL75" s="9"/>
      <c r="EM75" s="9"/>
      <c r="EN75" s="9"/>
      <c r="EO75" s="9"/>
      <c r="EP75" s="9"/>
      <c r="EQ75" s="9"/>
      <c r="ER75" s="9"/>
      <c r="ES75" s="9"/>
      <c r="ET75" s="9"/>
      <c r="EU75" s="180"/>
      <c r="EV75" s="180"/>
      <c r="EW75" s="180"/>
      <c r="EX75" s="9"/>
      <c r="EY75" s="180"/>
      <c r="EZ75" s="180"/>
      <c r="FA75" s="9"/>
      <c r="FB75" s="180"/>
      <c r="FC75" s="180"/>
      <c r="FD75" s="158"/>
      <c r="FE75" s="439"/>
      <c r="FF75" s="439"/>
      <c r="FG75" s="180"/>
      <c r="FH75" s="180"/>
      <c r="FI75" s="180"/>
      <c r="FJ75" s="180"/>
      <c r="FK75" s="180"/>
      <c r="FL75" s="180"/>
      <c r="FM75" s="184"/>
      <c r="FN75" s="184"/>
      <c r="FO75" s="184"/>
      <c r="FP75" s="184"/>
      <c r="FQ75" s="184"/>
      <c r="FR75" s="184"/>
      <c r="FS75" s="184"/>
      <c r="FT75" s="184"/>
      <c r="FU75" s="184"/>
      <c r="FV75" s="184"/>
      <c r="FW75" s="184"/>
      <c r="FX75" s="184"/>
      <c r="FY75" s="184"/>
      <c r="FZ75" s="184"/>
      <c r="GA75" s="184"/>
      <c r="GB75" s="184"/>
      <c r="GC75" s="184"/>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row>
    <row r="76" spans="1:160" ht="12" customHeight="1">
      <c r="A76" s="91" t="s">
        <v>324</v>
      </c>
      <c r="B76" s="870">
        <f t="shared" si="3"/>
        <v>183.6545078925331</v>
      </c>
      <c r="C76" s="870">
        <f>(C37*1000000)/'T15'!B38</f>
        <v>151.47835140190924</v>
      </c>
      <c r="D76" s="870">
        <f>(D37*1000000)/'T15'!B38</f>
        <v>32.17615649062387</v>
      </c>
      <c r="H76" s="1477"/>
      <c r="I76" s="1477"/>
      <c r="J76" s="1477"/>
      <c r="K76" s="1477"/>
      <c r="L76" s="1477"/>
      <c r="M76" s="1477"/>
      <c r="N76" s="1477"/>
      <c r="Q76" s="84"/>
      <c r="S76" s="349"/>
      <c r="V76" s="428"/>
      <c r="W76" s="428"/>
      <c r="X76" s="204"/>
      <c r="Y76" s="309"/>
      <c r="Z76" s="157"/>
      <c r="AB76" s="198"/>
      <c r="AD76" s="9"/>
      <c r="AF76" s="9"/>
      <c r="AG76" s="206"/>
      <c r="AH76" s="225"/>
      <c r="AI76" s="225"/>
      <c r="AJ76" s="206"/>
      <c r="AK76" s="225"/>
      <c r="AL76" s="225"/>
      <c r="AM76" s="9"/>
      <c r="AN76" s="9"/>
      <c r="AO76" s="9"/>
      <c r="AP76" s="9"/>
      <c r="AQ76" s="9"/>
      <c r="AR76" s="9"/>
      <c r="AS76" s="225"/>
      <c r="AT76" s="446"/>
      <c r="AV76" s="198"/>
      <c r="AW76" s="9"/>
      <c r="AX76" s="9"/>
      <c r="AY76" s="9"/>
      <c r="AZ76" s="9"/>
      <c r="BA76" s="9"/>
      <c r="BB76" s="9"/>
      <c r="BC76" s="9"/>
      <c r="BD76" s="9"/>
      <c r="BE76" s="9"/>
      <c r="BF76" s="9"/>
      <c r="BG76" s="9"/>
      <c r="BH76" s="9"/>
      <c r="BI76" s="442"/>
      <c r="BJ76" s="9"/>
      <c r="BK76" s="9"/>
      <c r="BL76" s="9"/>
      <c r="BM76" s="9"/>
      <c r="BN76" s="9"/>
      <c r="BO76" s="9"/>
      <c r="BP76" s="9"/>
      <c r="BQ76" s="447"/>
      <c r="BR76" s="447"/>
      <c r="BT76" s="349"/>
      <c r="CG76" s="225"/>
      <c r="CH76" s="225"/>
      <c r="CI76" s="225"/>
      <c r="CJ76" s="225"/>
      <c r="CK76" s="225"/>
      <c r="CN76" s="349"/>
      <c r="DH76" s="349"/>
      <c r="DL76" s="375"/>
      <c r="DO76" s="180"/>
      <c r="DR76" s="180"/>
      <c r="DV76" s="349"/>
      <c r="EC76" s="18"/>
      <c r="ED76" s="18"/>
      <c r="EE76" s="18"/>
      <c r="EF76" s="18"/>
      <c r="EG76" s="18"/>
      <c r="EH76" s="18"/>
      <c r="EI76" s="18"/>
      <c r="EJ76" s="18"/>
      <c r="EK76" s="18"/>
      <c r="EL76" s="18"/>
      <c r="EM76" s="18"/>
      <c r="EN76" s="18"/>
      <c r="EO76" s="18"/>
      <c r="EP76" s="18"/>
      <c r="EQ76" s="18"/>
      <c r="ER76" s="18"/>
      <c r="ES76" s="18"/>
      <c r="FD76" s="349"/>
    </row>
    <row r="77" spans="1:159" ht="12" customHeight="1">
      <c r="A77" s="479" t="s">
        <v>441</v>
      </c>
      <c r="B77" s="116"/>
      <c r="C77" s="116"/>
      <c r="D77" s="116"/>
      <c r="H77" s="1477"/>
      <c r="I77" s="1477"/>
      <c r="J77" s="1477"/>
      <c r="K77" s="1477"/>
      <c r="L77" s="1477"/>
      <c r="M77" s="1477"/>
      <c r="N77" s="1477"/>
      <c r="Q77" s="180"/>
      <c r="AB77" s="349"/>
      <c r="AD77" s="9"/>
      <c r="AF77" s="9"/>
      <c r="AG77" s="206"/>
      <c r="AH77" s="225"/>
      <c r="AI77" s="225"/>
      <c r="AJ77" s="206"/>
      <c r="AK77" s="206"/>
      <c r="AL77" s="225"/>
      <c r="AM77" s="9"/>
      <c r="AN77" s="9"/>
      <c r="AO77" s="9"/>
      <c r="AP77" s="9"/>
      <c r="AQ77" s="9"/>
      <c r="AR77" s="9"/>
      <c r="AS77" s="9"/>
      <c r="AT77" s="9"/>
      <c r="BQ77" s="9"/>
      <c r="BR77" s="9"/>
      <c r="BT77" s="349"/>
      <c r="CD77" s="9"/>
      <c r="CE77" s="225"/>
      <c r="CG77" s="225"/>
      <c r="CH77" s="225"/>
      <c r="CI77" s="225"/>
      <c r="CJ77" s="225"/>
      <c r="CL77" s="225"/>
      <c r="CM77" s="9"/>
      <c r="CN77" s="349"/>
      <c r="DH77" s="349"/>
      <c r="DL77" s="375"/>
      <c r="DO77" s="180"/>
      <c r="DQ77" s="205"/>
      <c r="DR77" s="180"/>
      <c r="DV77" s="349"/>
      <c r="EC77" s="18"/>
      <c r="ED77" s="18"/>
      <c r="EE77" s="18"/>
      <c r="EF77" s="18"/>
      <c r="EG77" s="18"/>
      <c r="EH77" s="18"/>
      <c r="EI77" s="18"/>
      <c r="EJ77" s="18"/>
      <c r="EK77" s="18"/>
      <c r="EL77" s="18"/>
      <c r="EM77" s="18"/>
      <c r="EN77" s="18"/>
      <c r="EO77" s="18"/>
      <c r="EP77" s="18"/>
      <c r="EQ77" s="18"/>
      <c r="ER77" s="18"/>
      <c r="ES77" s="18"/>
      <c r="ET77" s="180"/>
      <c r="EX77" s="180"/>
      <c r="EZ77" s="9"/>
      <c r="FA77" s="180"/>
      <c r="FC77" s="9"/>
    </row>
    <row r="78" spans="1:149" ht="12.75">
      <c r="A78" s="1196" t="s">
        <v>299</v>
      </c>
      <c r="B78" s="116"/>
      <c r="C78" s="116"/>
      <c r="D78" s="116"/>
      <c r="H78" s="1449"/>
      <c r="I78" s="1449"/>
      <c r="J78" s="1449"/>
      <c r="K78" s="1449"/>
      <c r="L78" s="1449"/>
      <c r="M78" s="1449"/>
      <c r="N78" s="1449"/>
      <c r="Q78" s="180"/>
      <c r="AC78" s="180"/>
      <c r="AD78" s="9"/>
      <c r="AE78" s="180"/>
      <c r="AO78" s="9"/>
      <c r="AP78" s="563"/>
      <c r="AQ78" s="563"/>
      <c r="AR78" s="563"/>
      <c r="AS78" s="563"/>
      <c r="AT78" s="563"/>
      <c r="BJ78" s="206"/>
      <c r="BK78" s="206"/>
      <c r="BL78" s="225"/>
      <c r="BM78" s="206"/>
      <c r="BT78" s="9"/>
      <c r="BU78" s="225"/>
      <c r="BV78" s="225"/>
      <c r="BW78" s="225"/>
      <c r="BX78" s="225"/>
      <c r="BY78" s="225"/>
      <c r="CE78" s="225"/>
      <c r="CF78" s="225"/>
      <c r="CG78" s="225"/>
      <c r="CH78" s="225"/>
      <c r="CI78" s="225"/>
      <c r="DF78" s="232"/>
      <c r="DG78" s="204"/>
      <c r="DH78" s="180"/>
      <c r="DI78" s="411"/>
      <c r="EC78" s="18"/>
      <c r="ED78" s="18"/>
      <c r="EE78" s="18"/>
      <c r="EF78" s="18"/>
      <c r="EG78" s="18"/>
      <c r="EH78" s="18"/>
      <c r="EI78" s="18"/>
      <c r="EJ78" s="18"/>
      <c r="EK78" s="18"/>
      <c r="EL78" s="18"/>
      <c r="EM78" s="18"/>
      <c r="EN78" s="18"/>
      <c r="EO78" s="18"/>
      <c r="EP78" s="18"/>
      <c r="EQ78" s="18"/>
      <c r="ER78" s="18"/>
      <c r="ES78" s="18"/>
    </row>
    <row r="79" spans="1:165" ht="12.75">
      <c r="A79" s="5"/>
      <c r="N79" s="5"/>
      <c r="Q79" s="448"/>
      <c r="U79" s="411"/>
      <c r="V79" s="411"/>
      <c r="W79" s="9"/>
      <c r="X79" s="625"/>
      <c r="Y79" s="180"/>
      <c r="AA79" s="9"/>
      <c r="AC79" s="180"/>
      <c r="AD79" s="9"/>
      <c r="AE79" s="180"/>
      <c r="AO79" s="9"/>
      <c r="AP79" s="563"/>
      <c r="AQ79" s="563"/>
      <c r="AR79" s="563"/>
      <c r="AS79" s="563"/>
      <c r="AT79" s="563"/>
      <c r="BI79" s="9"/>
      <c r="BJ79" s="563"/>
      <c r="BK79" s="563"/>
      <c r="BL79" s="563"/>
      <c r="BM79" s="563"/>
      <c r="CD79" s="9"/>
      <c r="CE79" s="563"/>
      <c r="CF79" s="382"/>
      <c r="CG79" s="563"/>
      <c r="CH79" s="563"/>
      <c r="CI79" s="626"/>
      <c r="CW79" s="9"/>
      <c r="CX79" s="9"/>
      <c r="CY79" s="9"/>
      <c r="CZ79" s="9"/>
      <c r="DA79" s="9"/>
      <c r="DB79" s="9"/>
      <c r="DC79" s="9"/>
      <c r="DD79" s="9"/>
      <c r="DE79" s="9"/>
      <c r="DF79" s="9"/>
      <c r="DG79" s="9"/>
      <c r="DH79" s="180"/>
      <c r="DI79" s="411"/>
      <c r="DN79" s="9"/>
      <c r="DV79" s="9"/>
      <c r="DW79" s="449"/>
      <c r="DX79" s="449"/>
      <c r="DY79" s="449"/>
      <c r="DZ79" s="449"/>
      <c r="EA79" s="449"/>
      <c r="EC79" s="18"/>
      <c r="ED79" s="18"/>
      <c r="EE79" s="18"/>
      <c r="EF79" s="18"/>
      <c r="EG79" s="18"/>
      <c r="EH79" s="18"/>
      <c r="EI79" s="18"/>
      <c r="EJ79" s="18"/>
      <c r="EK79" s="18"/>
      <c r="EL79" s="18"/>
      <c r="EM79" s="18"/>
      <c r="EN79" s="18"/>
      <c r="EO79" s="18"/>
      <c r="EP79" s="18"/>
      <c r="EQ79" s="18"/>
      <c r="ER79" s="18"/>
      <c r="ES79" s="18"/>
      <c r="ET79" s="180"/>
      <c r="EV79" s="563"/>
      <c r="EX79" s="180"/>
      <c r="EY79" s="9"/>
      <c r="FA79" s="180"/>
      <c r="FD79" s="449"/>
      <c r="FE79" s="449"/>
      <c r="FF79" s="449"/>
      <c r="FH79" s="627"/>
      <c r="FI79" s="627"/>
    </row>
    <row r="80" spans="1:165" ht="12.75">
      <c r="A80" s="5"/>
      <c r="H80" s="1346"/>
      <c r="I80" s="1346"/>
      <c r="J80" s="1346"/>
      <c r="K80" s="1346"/>
      <c r="L80" s="1346"/>
      <c r="M80" s="1346"/>
      <c r="N80" s="1346"/>
      <c r="O80" s="1346"/>
      <c r="Q80" s="448"/>
      <c r="U80" s="411"/>
      <c r="V80" s="411"/>
      <c r="W80" s="9"/>
      <c r="X80" s="625"/>
      <c r="Y80" s="180"/>
      <c r="AA80" s="9"/>
      <c r="AO80" s="9"/>
      <c r="AP80" s="563"/>
      <c r="AQ80" s="563"/>
      <c r="AR80" s="563"/>
      <c r="AS80" s="563"/>
      <c r="AT80" s="563"/>
      <c r="BI80" s="9"/>
      <c r="BJ80" s="563"/>
      <c r="BK80" s="563"/>
      <c r="BL80" s="563"/>
      <c r="BM80" s="563"/>
      <c r="CD80" s="9"/>
      <c r="CE80" s="563"/>
      <c r="CF80" s="382"/>
      <c r="CG80" s="563"/>
      <c r="CH80" s="563"/>
      <c r="CI80" s="626"/>
      <c r="CW80" s="9"/>
      <c r="CX80" s="9"/>
      <c r="CY80" s="9"/>
      <c r="CZ80" s="9"/>
      <c r="DA80" s="9"/>
      <c r="DB80" s="9"/>
      <c r="DC80" s="9"/>
      <c r="DD80" s="9"/>
      <c r="DE80" s="9"/>
      <c r="DF80" s="9"/>
      <c r="DG80" s="9"/>
      <c r="DH80" s="180"/>
      <c r="DI80" s="411"/>
      <c r="DN80" s="9"/>
      <c r="DV80" s="9"/>
      <c r="DW80" s="449"/>
      <c r="DX80" s="449"/>
      <c r="DY80" s="449"/>
      <c r="DZ80" s="449"/>
      <c r="EA80" s="449"/>
      <c r="EC80" s="18"/>
      <c r="ED80" s="18"/>
      <c r="EE80" s="18"/>
      <c r="EF80" s="18"/>
      <c r="EG80" s="18"/>
      <c r="EH80" s="18"/>
      <c r="EI80" s="18"/>
      <c r="EJ80" s="18"/>
      <c r="EK80" s="18"/>
      <c r="EL80" s="18"/>
      <c r="EM80" s="18"/>
      <c r="EN80" s="18"/>
      <c r="EO80" s="18"/>
      <c r="EP80" s="18"/>
      <c r="EQ80" s="18"/>
      <c r="ER80" s="18"/>
      <c r="ES80" s="18"/>
      <c r="ET80" s="180"/>
      <c r="EV80" s="563"/>
      <c r="EX80" s="180"/>
      <c r="EY80" s="9"/>
      <c r="FA80" s="180"/>
      <c r="FD80" s="449"/>
      <c r="FE80" s="449"/>
      <c r="FF80" s="449"/>
      <c r="FH80" s="627"/>
      <c r="FI80" s="627"/>
    </row>
    <row r="81" spans="1:165" ht="12.75">
      <c r="A81" s="5"/>
      <c r="H81" s="1325" t="s">
        <v>166</v>
      </c>
      <c r="I81" s="1347"/>
      <c r="J81" s="1347"/>
      <c r="K81" s="1347"/>
      <c r="L81" s="1347"/>
      <c r="M81" s="1347"/>
      <c r="N81" s="1347"/>
      <c r="O81" s="1346"/>
      <c r="Q81" s="448"/>
      <c r="U81" s="411"/>
      <c r="V81" s="411"/>
      <c r="W81" s="9"/>
      <c r="X81" s="625"/>
      <c r="Y81" s="180"/>
      <c r="AA81" s="9"/>
      <c r="AO81" s="9"/>
      <c r="AP81" s="563"/>
      <c r="AQ81" s="563"/>
      <c r="AR81" s="563"/>
      <c r="AS81" s="563"/>
      <c r="AT81" s="563"/>
      <c r="BI81" s="9"/>
      <c r="BJ81" s="563"/>
      <c r="BK81" s="563"/>
      <c r="BL81" s="563"/>
      <c r="BM81" s="563"/>
      <c r="CD81" s="9"/>
      <c r="CE81" s="563"/>
      <c r="CF81" s="382"/>
      <c r="CG81" s="563"/>
      <c r="CH81" s="563"/>
      <c r="CI81" s="626"/>
      <c r="CW81" s="9"/>
      <c r="CX81" s="9"/>
      <c r="CY81" s="9"/>
      <c r="CZ81" s="9"/>
      <c r="DA81" s="9"/>
      <c r="DB81" s="9"/>
      <c r="DC81" s="9"/>
      <c r="DD81" s="9"/>
      <c r="DE81" s="9"/>
      <c r="DF81" s="9"/>
      <c r="DG81" s="9"/>
      <c r="DH81" s="180"/>
      <c r="DI81" s="411"/>
      <c r="DN81" s="9"/>
      <c r="DV81" s="9"/>
      <c r="DW81" s="449"/>
      <c r="DX81" s="449"/>
      <c r="DY81" s="449"/>
      <c r="DZ81" s="449"/>
      <c r="EA81" s="449"/>
      <c r="EC81" s="18"/>
      <c r="ED81" s="18"/>
      <c r="EE81" s="18"/>
      <c r="EF81" s="18"/>
      <c r="EG81" s="18"/>
      <c r="EH81" s="18"/>
      <c r="EI81" s="18"/>
      <c r="EJ81" s="18"/>
      <c r="EK81" s="18"/>
      <c r="EL81" s="18"/>
      <c r="EM81" s="18"/>
      <c r="EN81" s="18"/>
      <c r="EO81" s="18"/>
      <c r="EP81" s="18"/>
      <c r="EQ81" s="18"/>
      <c r="ER81" s="18"/>
      <c r="ES81" s="18"/>
      <c r="ET81" s="180"/>
      <c r="EV81" s="563"/>
      <c r="EX81" s="180"/>
      <c r="EY81" s="9"/>
      <c r="FA81" s="180"/>
      <c r="FD81" s="449"/>
      <c r="FE81" s="449"/>
      <c r="FF81" s="449"/>
      <c r="FH81" s="627"/>
      <c r="FI81" s="627"/>
    </row>
    <row r="82" spans="1:246" ht="12.75">
      <c r="A82" s="5"/>
      <c r="H82" s="1348" t="s">
        <v>167</v>
      </c>
      <c r="I82" s="1349" t="s">
        <v>273</v>
      </c>
      <c r="J82" s="1349"/>
      <c r="K82" s="1347"/>
      <c r="L82" s="1347"/>
      <c r="M82" s="1349"/>
      <c r="N82" s="1346"/>
      <c r="O82" s="1346"/>
      <c r="Q82" s="5"/>
      <c r="R82" s="448"/>
      <c r="S82" s="178"/>
      <c r="V82" s="411"/>
      <c r="W82" s="411"/>
      <c r="Y82" s="625"/>
      <c r="AD82" s="9"/>
      <c r="AE82" s="180"/>
      <c r="AF82" s="9"/>
      <c r="AG82" s="180"/>
      <c r="AH82" s="9"/>
      <c r="AJ82" s="180"/>
      <c r="AK82" s="9"/>
      <c r="AP82" s="9"/>
      <c r="AQ82" s="563"/>
      <c r="AR82" s="563"/>
      <c r="AS82" s="563"/>
      <c r="AT82" s="563"/>
      <c r="AU82" s="563"/>
      <c r="BJ82" s="9"/>
      <c r="BK82" s="563"/>
      <c r="BL82" s="563"/>
      <c r="BM82" s="563"/>
      <c r="BN82" s="563"/>
      <c r="BU82" s="180"/>
      <c r="BW82" s="9"/>
      <c r="BY82" s="180"/>
      <c r="CB82" s="9"/>
      <c r="CE82" s="9"/>
      <c r="CF82" s="563"/>
      <c r="CG82" s="382"/>
      <c r="CH82" s="563"/>
      <c r="CI82" s="563"/>
      <c r="CJ82" s="626"/>
      <c r="CX82" s="9"/>
      <c r="CY82" s="9"/>
      <c r="CZ82" s="9"/>
      <c r="DA82" s="9"/>
      <c r="DB82" s="9"/>
      <c r="DC82" s="9"/>
      <c r="DD82" s="9"/>
      <c r="DE82" s="9"/>
      <c r="DF82" s="9"/>
      <c r="DG82" s="9"/>
      <c r="DJ82" s="629"/>
      <c r="DL82" s="180"/>
      <c r="DM82" s="181"/>
      <c r="DP82" s="9"/>
      <c r="DR82" s="180"/>
      <c r="DS82" s="9"/>
      <c r="DW82" s="9"/>
      <c r="DX82" s="449"/>
      <c r="DY82" s="449"/>
      <c r="DZ82" s="449"/>
      <c r="EA82" s="449"/>
      <c r="EB82" s="449"/>
      <c r="EC82" s="180"/>
      <c r="ED82" s="18"/>
      <c r="EE82" s="18"/>
      <c r="EF82" s="18"/>
      <c r="EG82" s="18"/>
      <c r="EH82" s="18"/>
      <c r="EI82" s="18"/>
      <c r="EJ82" s="18"/>
      <c r="EK82" s="18"/>
      <c r="EL82" s="18"/>
      <c r="EM82" s="18"/>
      <c r="EN82" s="18"/>
      <c r="EO82" s="18"/>
      <c r="EP82" s="18"/>
      <c r="EQ82" s="18"/>
      <c r="ER82" s="18"/>
      <c r="ES82" s="18"/>
      <c r="ET82" s="18"/>
      <c r="EW82" s="563"/>
      <c r="EX82" s="180"/>
      <c r="EZ82" s="9"/>
      <c r="FA82" s="180"/>
      <c r="FE82" s="449"/>
      <c r="FF82" s="449"/>
      <c r="FG82" s="449"/>
      <c r="FI82" s="627"/>
      <c r="FJ82" s="627"/>
      <c r="FM82" s="180"/>
      <c r="GD82" s="184"/>
      <c r="IL82" s="9"/>
    </row>
    <row r="83" spans="1:246" ht="12.75">
      <c r="A83" s="5"/>
      <c r="H83" s="1348"/>
      <c r="I83" s="1349" t="s">
        <v>270</v>
      </c>
      <c r="J83" s="1350" t="s">
        <v>356</v>
      </c>
      <c r="K83" s="1351" t="s">
        <v>295</v>
      </c>
      <c r="L83" s="1351" t="s">
        <v>339</v>
      </c>
      <c r="M83" s="1352" t="s">
        <v>296</v>
      </c>
      <c r="N83" s="1346" t="s">
        <v>297</v>
      </c>
      <c r="O83" s="1353" t="s">
        <v>241</v>
      </c>
      <c r="Q83" s="5"/>
      <c r="R83" s="448"/>
      <c r="S83" s="178"/>
      <c r="V83" s="411"/>
      <c r="W83" s="411"/>
      <c r="Y83" s="625"/>
      <c r="AD83" s="9"/>
      <c r="AE83" s="180"/>
      <c r="AF83" s="9"/>
      <c r="AG83" s="180"/>
      <c r="AH83" s="9"/>
      <c r="AJ83" s="180"/>
      <c r="AK83" s="9"/>
      <c r="AP83" s="9"/>
      <c r="AQ83" s="563"/>
      <c r="AR83" s="563"/>
      <c r="AS83" s="563"/>
      <c r="AT83" s="563"/>
      <c r="AU83" s="563"/>
      <c r="BJ83" s="9"/>
      <c r="BK83" s="563"/>
      <c r="BL83" s="563"/>
      <c r="BM83" s="563"/>
      <c r="BN83" s="563"/>
      <c r="BU83" s="180"/>
      <c r="BW83" s="9"/>
      <c r="BY83" s="180"/>
      <c r="CB83" s="9"/>
      <c r="CE83" s="9"/>
      <c r="CF83" s="563"/>
      <c r="CG83" s="382"/>
      <c r="CH83" s="563"/>
      <c r="CI83" s="563"/>
      <c r="CJ83" s="626"/>
      <c r="CX83" s="9"/>
      <c r="CY83" s="9"/>
      <c r="CZ83" s="9"/>
      <c r="DA83" s="9"/>
      <c r="DB83" s="9"/>
      <c r="DC83" s="9"/>
      <c r="DD83" s="9"/>
      <c r="DE83" s="9"/>
      <c r="DF83" s="9"/>
      <c r="DG83" s="9"/>
      <c r="DI83" s="178"/>
      <c r="DJ83" s="411"/>
      <c r="DL83" s="180"/>
      <c r="DM83" s="181"/>
      <c r="DP83" s="9"/>
      <c r="DR83" s="180"/>
      <c r="DS83" s="9"/>
      <c r="DW83" s="9"/>
      <c r="DX83" s="449"/>
      <c r="DY83" s="449"/>
      <c r="DZ83" s="449"/>
      <c r="EA83" s="449"/>
      <c r="EB83" s="449"/>
      <c r="EC83" s="180"/>
      <c r="ED83" s="18"/>
      <c r="EE83" s="18"/>
      <c r="EF83" s="18"/>
      <c r="EG83" s="18"/>
      <c r="EH83" s="18"/>
      <c r="EI83" s="18"/>
      <c r="EJ83" s="18"/>
      <c r="EK83" s="18"/>
      <c r="EL83" s="18"/>
      <c r="EM83" s="18"/>
      <c r="EN83" s="18"/>
      <c r="EO83" s="18"/>
      <c r="EP83" s="18"/>
      <c r="EQ83" s="18"/>
      <c r="ER83" s="18"/>
      <c r="ES83" s="18"/>
      <c r="ET83" s="18"/>
      <c r="EW83" s="563"/>
      <c r="EX83" s="180"/>
      <c r="EZ83" s="9"/>
      <c r="FA83" s="180"/>
      <c r="FE83" s="449"/>
      <c r="FF83" s="449"/>
      <c r="FG83" s="449"/>
      <c r="FI83" s="627"/>
      <c r="FJ83" s="627"/>
      <c r="FM83" s="180"/>
      <c r="GD83" s="184"/>
      <c r="IL83" s="9"/>
    </row>
    <row r="84" spans="1:246" ht="12.75">
      <c r="A84" s="5"/>
      <c r="H84" s="1354">
        <f>B37</f>
        <v>12076.294912</v>
      </c>
      <c r="I84" s="1354">
        <f aca="true" t="shared" si="4" ref="I84:N84">I37</f>
        <v>5442.737921</v>
      </c>
      <c r="J84" s="1354">
        <f t="shared" si="4"/>
        <v>1338.319587</v>
      </c>
      <c r="K84" s="1354">
        <f t="shared" si="4"/>
        <v>762.7240590000001</v>
      </c>
      <c r="L84" s="1354">
        <f t="shared" si="4"/>
        <v>860.453443</v>
      </c>
      <c r="M84" s="1354">
        <f t="shared" si="4"/>
        <v>660.5021170000001</v>
      </c>
      <c r="N84" s="1354">
        <f t="shared" si="4"/>
        <v>515.964662</v>
      </c>
      <c r="O84" s="1354">
        <f>H84-SUM(I84:N84)</f>
        <v>2495.5931229999987</v>
      </c>
      <c r="Q84" s="5"/>
      <c r="R84" s="448"/>
      <c r="S84" s="178"/>
      <c r="V84" s="411"/>
      <c r="W84" s="411"/>
      <c r="Y84" s="625"/>
      <c r="AD84" s="9"/>
      <c r="AE84" s="180"/>
      <c r="AF84" s="9"/>
      <c r="AG84" s="180"/>
      <c r="AH84" s="9"/>
      <c r="AJ84" s="180"/>
      <c r="AK84" s="9"/>
      <c r="AP84" s="9"/>
      <c r="AQ84" s="563"/>
      <c r="AR84" s="563"/>
      <c r="AS84" s="563"/>
      <c r="AT84" s="563"/>
      <c r="AU84" s="563"/>
      <c r="BJ84" s="9"/>
      <c r="BK84" s="563"/>
      <c r="BL84" s="563"/>
      <c r="BM84" s="563"/>
      <c r="BN84" s="563"/>
      <c r="BU84" s="180"/>
      <c r="BW84" s="9"/>
      <c r="BY84" s="180"/>
      <c r="CB84" s="9"/>
      <c r="CE84" s="9"/>
      <c r="CF84" s="563"/>
      <c r="CG84" s="382"/>
      <c r="CH84" s="563"/>
      <c r="CI84" s="563"/>
      <c r="CJ84" s="626"/>
      <c r="CX84" s="9"/>
      <c r="CY84" s="9"/>
      <c r="CZ84" s="9"/>
      <c r="DA84" s="9"/>
      <c r="DB84" s="9"/>
      <c r="DC84" s="9"/>
      <c r="DD84" s="9"/>
      <c r="DE84" s="9"/>
      <c r="DF84" s="9"/>
      <c r="DG84" s="9"/>
      <c r="DJ84" s="411"/>
      <c r="DL84" s="180"/>
      <c r="DM84" s="181"/>
      <c r="DP84" s="9"/>
      <c r="DR84" s="180"/>
      <c r="DS84" s="9"/>
      <c r="DW84" s="9"/>
      <c r="DX84" s="449"/>
      <c r="DY84" s="449"/>
      <c r="DZ84" s="449"/>
      <c r="EA84" s="449"/>
      <c r="EB84" s="449"/>
      <c r="EC84" s="180"/>
      <c r="ED84" s="18"/>
      <c r="EE84" s="18"/>
      <c r="EF84" s="18"/>
      <c r="EG84" s="18"/>
      <c r="EH84" s="18"/>
      <c r="EI84" s="18"/>
      <c r="EJ84" s="18"/>
      <c r="EK84" s="18"/>
      <c r="EL84" s="18"/>
      <c r="EM84" s="18"/>
      <c r="EN84" s="18"/>
      <c r="EO84" s="18"/>
      <c r="EP84" s="18"/>
      <c r="EQ84" s="18"/>
      <c r="ER84" s="18"/>
      <c r="ES84" s="18"/>
      <c r="ET84" s="18"/>
      <c r="EW84" s="563"/>
      <c r="EX84" s="180"/>
      <c r="EZ84" s="9"/>
      <c r="FA84" s="180"/>
      <c r="FE84" s="449"/>
      <c r="FF84" s="449"/>
      <c r="FG84" s="449"/>
      <c r="FI84" s="627"/>
      <c r="FJ84" s="627"/>
      <c r="FM84" s="180"/>
      <c r="GD84" s="184"/>
      <c r="IL84" s="9"/>
    </row>
    <row r="85" spans="1:246" ht="12.75">
      <c r="A85" s="5"/>
      <c r="B85" s="880"/>
      <c r="C85" s="880"/>
      <c r="D85" s="880"/>
      <c r="H85" s="1346"/>
      <c r="I85" s="1355">
        <f>I84/$H84</f>
        <v>0.45069600905420487</v>
      </c>
      <c r="J85" s="1355">
        <f aca="true" t="shared" si="5" ref="J85:O85">J84/$H84</f>
        <v>0.11082203579428453</v>
      </c>
      <c r="K85" s="1355">
        <f t="shared" si="5"/>
        <v>0.06315878045029315</v>
      </c>
      <c r="L85" s="1355">
        <f t="shared" si="5"/>
        <v>0.07125144336653974</v>
      </c>
      <c r="M85" s="1355">
        <f t="shared" si="5"/>
        <v>0.05469410293579953</v>
      </c>
      <c r="N85" s="1355">
        <f t="shared" si="5"/>
        <v>0.04272541087807446</v>
      </c>
      <c r="O85" s="1355">
        <f t="shared" si="5"/>
        <v>0.2066522175208037</v>
      </c>
      <c r="Q85" s="5"/>
      <c r="R85" s="448"/>
      <c r="S85" s="178"/>
      <c r="V85" s="411"/>
      <c r="W85" s="411"/>
      <c r="Y85" s="625"/>
      <c r="AD85" s="9"/>
      <c r="AE85" s="180"/>
      <c r="AF85" s="9"/>
      <c r="AG85" s="180"/>
      <c r="AH85" s="9"/>
      <c r="AJ85" s="180"/>
      <c r="AK85" s="9"/>
      <c r="AP85" s="9"/>
      <c r="AQ85" s="563"/>
      <c r="AR85" s="563"/>
      <c r="AS85" s="563"/>
      <c r="AT85" s="563"/>
      <c r="AU85" s="563"/>
      <c r="BJ85" s="9"/>
      <c r="BK85" s="563"/>
      <c r="BL85" s="563"/>
      <c r="BM85" s="563"/>
      <c r="BN85" s="563"/>
      <c r="BU85" s="180"/>
      <c r="BW85" s="9"/>
      <c r="BY85" s="180"/>
      <c r="CB85" s="9"/>
      <c r="CE85" s="9"/>
      <c r="CF85" s="563"/>
      <c r="CG85" s="382"/>
      <c r="CH85" s="563"/>
      <c r="CI85" s="563"/>
      <c r="CJ85" s="626"/>
      <c r="CX85" s="9"/>
      <c r="CY85" s="9"/>
      <c r="CZ85" s="9"/>
      <c r="DA85" s="9"/>
      <c r="DB85" s="9"/>
      <c r="DC85" s="9"/>
      <c r="DD85" s="9"/>
      <c r="DE85" s="9"/>
      <c r="DF85" s="9"/>
      <c r="DG85" s="9"/>
      <c r="DJ85" s="411"/>
      <c r="DL85" s="180"/>
      <c r="DM85" s="181"/>
      <c r="DP85" s="9"/>
      <c r="DR85" s="180"/>
      <c r="DS85" s="9"/>
      <c r="DW85" s="9"/>
      <c r="DX85" s="449"/>
      <c r="DY85" s="449"/>
      <c r="DZ85" s="449"/>
      <c r="EA85" s="449"/>
      <c r="EB85" s="449"/>
      <c r="EC85" s="180"/>
      <c r="ED85" s="18"/>
      <c r="EE85" s="18"/>
      <c r="EF85" s="18"/>
      <c r="EG85" s="18"/>
      <c r="EH85" s="18"/>
      <c r="EI85" s="18"/>
      <c r="EJ85" s="18"/>
      <c r="EK85" s="18"/>
      <c r="EL85" s="18"/>
      <c r="EM85" s="18"/>
      <c r="EN85" s="18"/>
      <c r="EO85" s="18"/>
      <c r="EP85" s="18"/>
      <c r="EQ85" s="18"/>
      <c r="ER85" s="18"/>
      <c r="ES85" s="18"/>
      <c r="ET85" s="18"/>
      <c r="EW85" s="563"/>
      <c r="EX85" s="180"/>
      <c r="EZ85" s="9"/>
      <c r="FA85" s="180"/>
      <c r="FE85" s="449"/>
      <c r="FF85" s="449"/>
      <c r="FG85" s="449"/>
      <c r="FI85" s="627"/>
      <c r="FJ85" s="627"/>
      <c r="FM85" s="180"/>
      <c r="GD85" s="184"/>
      <c r="IL85" s="9"/>
    </row>
    <row r="86" spans="1:165" ht="12.75">
      <c r="A86" s="5"/>
      <c r="B86" s="880"/>
      <c r="C86" s="880"/>
      <c r="D86" s="880"/>
      <c r="H86" s="1346"/>
      <c r="I86" s="1346"/>
      <c r="J86" s="1346"/>
      <c r="K86" s="1346"/>
      <c r="L86" s="1346"/>
      <c r="M86" s="1346"/>
      <c r="N86" s="1346"/>
      <c r="O86" s="1346"/>
      <c r="Q86" s="448"/>
      <c r="U86" s="411"/>
      <c r="V86" s="411"/>
      <c r="W86" s="9"/>
      <c r="X86" s="625"/>
      <c r="Y86" s="180"/>
      <c r="AA86" s="9"/>
      <c r="AO86" s="9"/>
      <c r="AP86" s="563"/>
      <c r="AQ86" s="563"/>
      <c r="AR86" s="563"/>
      <c r="AS86" s="563"/>
      <c r="AT86" s="563"/>
      <c r="BI86" s="9"/>
      <c r="BJ86" s="563"/>
      <c r="BK86" s="563"/>
      <c r="BL86" s="563"/>
      <c r="BM86" s="563"/>
      <c r="CD86" s="9"/>
      <c r="CE86" s="563"/>
      <c r="CF86" s="382"/>
      <c r="CG86" s="563"/>
      <c r="CH86" s="563"/>
      <c r="CI86" s="626"/>
      <c r="CW86" s="9"/>
      <c r="CX86" s="9"/>
      <c r="CY86" s="9"/>
      <c r="CZ86" s="9"/>
      <c r="DA86" s="9"/>
      <c r="DB86" s="9"/>
      <c r="DC86" s="9"/>
      <c r="DD86" s="9"/>
      <c r="DE86" s="9"/>
      <c r="DF86" s="9"/>
      <c r="DG86" s="9"/>
      <c r="DH86" s="180"/>
      <c r="DI86" s="411"/>
      <c r="DN86" s="9"/>
      <c r="DV86" s="9"/>
      <c r="DW86" s="449"/>
      <c r="DX86" s="449"/>
      <c r="DY86" s="449"/>
      <c r="DZ86" s="449"/>
      <c r="EA86" s="449"/>
      <c r="EC86" s="18"/>
      <c r="ED86" s="18"/>
      <c r="EE86" s="18"/>
      <c r="EF86" s="18"/>
      <c r="EG86" s="18"/>
      <c r="EH86" s="18"/>
      <c r="EI86" s="18"/>
      <c r="EJ86" s="18"/>
      <c r="EK86" s="18"/>
      <c r="EL86" s="18"/>
      <c r="EM86" s="18"/>
      <c r="EN86" s="18"/>
      <c r="EO86" s="18"/>
      <c r="EP86" s="18"/>
      <c r="EQ86" s="18"/>
      <c r="ER86" s="18"/>
      <c r="ES86" s="18"/>
      <c r="ET86" s="180"/>
      <c r="EV86" s="563"/>
      <c r="EX86" s="180"/>
      <c r="EY86" s="9"/>
      <c r="FA86" s="180"/>
      <c r="FD86" s="449"/>
      <c r="FE86" s="449"/>
      <c r="FF86" s="449"/>
      <c r="FH86" s="627"/>
      <c r="FI86" s="627"/>
    </row>
    <row r="87" spans="1:165" ht="12.75">
      <c r="A87" s="5"/>
      <c r="B87" s="880"/>
      <c r="C87" s="880"/>
      <c r="D87" s="880"/>
      <c r="H87" s="1346"/>
      <c r="I87" s="1346"/>
      <c r="J87" s="1346"/>
      <c r="K87" s="1346"/>
      <c r="L87" s="1346"/>
      <c r="M87" s="1346"/>
      <c r="N87" s="1346"/>
      <c r="O87" s="1346"/>
      <c r="Q87" s="448"/>
      <c r="U87" s="411"/>
      <c r="V87" s="411"/>
      <c r="W87" s="9"/>
      <c r="X87" s="625"/>
      <c r="Y87" s="180"/>
      <c r="AA87" s="9"/>
      <c r="AO87" s="9"/>
      <c r="AP87" s="563"/>
      <c r="AQ87" s="563"/>
      <c r="AR87" s="563"/>
      <c r="AS87" s="563"/>
      <c r="AT87" s="563"/>
      <c r="BI87" s="9"/>
      <c r="BJ87" s="563"/>
      <c r="BK87" s="563"/>
      <c r="BL87" s="563"/>
      <c r="BM87" s="563"/>
      <c r="CD87" s="9"/>
      <c r="CE87" s="563"/>
      <c r="CF87" s="382"/>
      <c r="CG87" s="563"/>
      <c r="CH87" s="563"/>
      <c r="CI87" s="626"/>
      <c r="CW87" s="9"/>
      <c r="CX87" s="9"/>
      <c r="CY87" s="9"/>
      <c r="CZ87" s="9"/>
      <c r="DA87" s="9"/>
      <c r="DB87" s="9"/>
      <c r="DC87" s="9"/>
      <c r="DD87" s="9"/>
      <c r="DE87" s="9"/>
      <c r="DF87" s="9"/>
      <c r="DG87" s="278"/>
      <c r="DH87" s="180"/>
      <c r="DI87" s="411"/>
      <c r="DN87" s="9"/>
      <c r="DV87" s="9"/>
      <c r="DW87" s="449"/>
      <c r="DX87" s="449"/>
      <c r="DY87" s="449"/>
      <c r="DZ87" s="449"/>
      <c r="EA87" s="449"/>
      <c r="EC87" s="18"/>
      <c r="ED87" s="18"/>
      <c r="EE87" s="18"/>
      <c r="EF87" s="18"/>
      <c r="EG87" s="18"/>
      <c r="EH87" s="18"/>
      <c r="EI87" s="18"/>
      <c r="EJ87" s="18"/>
      <c r="EK87" s="18"/>
      <c r="EL87" s="18"/>
      <c r="EM87" s="18"/>
      <c r="EN87" s="18"/>
      <c r="EO87" s="18"/>
      <c r="EP87" s="18"/>
      <c r="EQ87" s="18"/>
      <c r="ER87" s="18"/>
      <c r="ES87" s="18"/>
      <c r="ET87" s="180"/>
      <c r="EV87" s="563"/>
      <c r="EX87" s="180"/>
      <c r="EY87" s="9"/>
      <c r="FA87" s="180"/>
      <c r="FD87" s="449"/>
      <c r="FE87" s="449"/>
      <c r="FF87" s="449"/>
      <c r="FH87" s="627"/>
      <c r="FI87" s="627"/>
    </row>
    <row r="88" spans="1:165" ht="12.75">
      <c r="A88" s="5"/>
      <c r="B88" s="880"/>
      <c r="C88" s="880"/>
      <c r="D88" s="880"/>
      <c r="N88" s="5"/>
      <c r="Q88" s="448"/>
      <c r="U88" s="411"/>
      <c r="V88" s="411"/>
      <c r="W88" s="9"/>
      <c r="X88" s="625"/>
      <c r="Y88" s="180"/>
      <c r="AA88" s="9"/>
      <c r="AO88" s="9"/>
      <c r="AP88" s="563"/>
      <c r="AQ88" s="563"/>
      <c r="AR88" s="563"/>
      <c r="AS88" s="563"/>
      <c r="AT88" s="563"/>
      <c r="BI88" s="9"/>
      <c r="BJ88" s="563"/>
      <c r="BK88" s="563"/>
      <c r="BL88" s="563"/>
      <c r="BM88" s="563"/>
      <c r="CD88" s="9"/>
      <c r="CE88" s="563"/>
      <c r="CF88" s="382"/>
      <c r="CG88" s="563"/>
      <c r="CH88" s="563"/>
      <c r="CI88" s="626"/>
      <c r="CW88" s="9"/>
      <c r="CX88" s="9"/>
      <c r="CY88" s="9"/>
      <c r="CZ88" s="9"/>
      <c r="DA88" s="9"/>
      <c r="DB88" s="9"/>
      <c r="DC88" s="9"/>
      <c r="DD88" s="9"/>
      <c r="DE88" s="9"/>
      <c r="DF88" s="9"/>
      <c r="DG88" s="9"/>
      <c r="DI88" s="411"/>
      <c r="DJ88" s="9"/>
      <c r="DN88" s="9"/>
      <c r="DV88" s="9"/>
      <c r="DW88" s="449"/>
      <c r="DX88" s="449"/>
      <c r="DY88" s="449"/>
      <c r="DZ88" s="449"/>
      <c r="EA88" s="449"/>
      <c r="EC88" s="18"/>
      <c r="ED88" s="18"/>
      <c r="EE88" s="18"/>
      <c r="EF88" s="18"/>
      <c r="EG88" s="18"/>
      <c r="EH88" s="18"/>
      <c r="EI88" s="18"/>
      <c r="EJ88" s="18"/>
      <c r="EK88" s="18"/>
      <c r="EL88" s="18"/>
      <c r="EM88" s="18"/>
      <c r="EN88" s="18"/>
      <c r="EO88" s="18"/>
      <c r="EP88" s="18"/>
      <c r="EQ88" s="18"/>
      <c r="ER88" s="18"/>
      <c r="ES88" s="18"/>
      <c r="ET88" s="180"/>
      <c r="EV88" s="563"/>
      <c r="EX88" s="180"/>
      <c r="EY88" s="9"/>
      <c r="FA88" s="180"/>
      <c r="FD88" s="449"/>
      <c r="FE88" s="449"/>
      <c r="FF88" s="449"/>
      <c r="FH88" s="627"/>
      <c r="FI88" s="627"/>
    </row>
    <row r="89" spans="1:165" ht="12.75">
      <c r="A89" s="5"/>
      <c r="B89" s="880"/>
      <c r="C89" s="880"/>
      <c r="D89" s="880"/>
      <c r="H89" s="630"/>
      <c r="N89" s="5"/>
      <c r="Q89" s="448"/>
      <c r="U89" s="411"/>
      <c r="V89" s="411"/>
      <c r="W89" s="9"/>
      <c r="X89" s="625"/>
      <c r="Y89" s="180"/>
      <c r="AA89" s="9"/>
      <c r="BI89" s="9"/>
      <c r="BJ89" s="563"/>
      <c r="BK89" s="563"/>
      <c r="BL89" s="563"/>
      <c r="BM89" s="563"/>
      <c r="CD89" s="9"/>
      <c r="CE89" s="563"/>
      <c r="CF89" s="382"/>
      <c r="CG89" s="563"/>
      <c r="CH89" s="563"/>
      <c r="CI89" s="626"/>
      <c r="CW89" s="9"/>
      <c r="CX89" s="9"/>
      <c r="CY89" s="9"/>
      <c r="CZ89" s="9"/>
      <c r="DA89" s="9"/>
      <c r="DB89" s="9"/>
      <c r="DC89" s="9"/>
      <c r="DD89" s="9"/>
      <c r="DE89" s="9"/>
      <c r="DF89" s="9"/>
      <c r="DG89" s="9"/>
      <c r="DN89" s="9"/>
      <c r="DV89" s="9"/>
      <c r="DW89" s="449"/>
      <c r="DX89" s="449"/>
      <c r="DY89" s="449"/>
      <c r="DZ89" s="449"/>
      <c r="EA89" s="449"/>
      <c r="EC89" s="18"/>
      <c r="ED89" s="18"/>
      <c r="EE89" s="18"/>
      <c r="EF89" s="18"/>
      <c r="EG89" s="18"/>
      <c r="EH89" s="18"/>
      <c r="EI89" s="18"/>
      <c r="EJ89" s="18"/>
      <c r="EK89" s="18"/>
      <c r="EL89" s="18"/>
      <c r="EM89" s="18"/>
      <c r="EN89" s="18"/>
      <c r="EO89" s="18"/>
      <c r="EP89" s="18"/>
      <c r="EQ89" s="18"/>
      <c r="ER89" s="18"/>
      <c r="ES89" s="18"/>
      <c r="ET89" s="180"/>
      <c r="EV89" s="563"/>
      <c r="EX89" s="180"/>
      <c r="EY89" s="9"/>
      <c r="FA89" s="180"/>
      <c r="FD89" s="449"/>
      <c r="FE89" s="449"/>
      <c r="FF89" s="449"/>
      <c r="FG89" s="9"/>
      <c r="FH89" s="627"/>
      <c r="FI89" s="627"/>
    </row>
    <row r="90" spans="1:157" ht="12.75">
      <c r="A90" s="5"/>
      <c r="B90" s="880"/>
      <c r="C90" s="880"/>
      <c r="D90" s="880"/>
      <c r="N90" s="5"/>
      <c r="Q90" s="448"/>
      <c r="U90" s="411"/>
      <c r="W90" s="9"/>
      <c r="X90" s="625"/>
      <c r="Y90" s="180"/>
      <c r="AA90" s="9"/>
      <c r="AP90" s="449"/>
      <c r="AQ90" s="449"/>
      <c r="AR90" s="449"/>
      <c r="AS90" s="449"/>
      <c r="AT90" s="449"/>
      <c r="CW90" s="9"/>
      <c r="CX90" s="9"/>
      <c r="CY90" s="9"/>
      <c r="CZ90" s="9"/>
      <c r="DA90" s="9"/>
      <c r="DB90" s="9"/>
      <c r="DC90" s="9"/>
      <c r="DD90" s="9"/>
      <c r="DE90" s="9"/>
      <c r="DF90" s="9"/>
      <c r="DG90" s="9"/>
      <c r="DN90" s="9"/>
      <c r="DO90" s="180"/>
      <c r="DP90" s="631"/>
      <c r="DQ90" s="9"/>
      <c r="DR90" s="180"/>
      <c r="DV90" s="9"/>
      <c r="DW90" s="449"/>
      <c r="DX90" s="449"/>
      <c r="DY90" s="449"/>
      <c r="DZ90" s="449"/>
      <c r="EA90" s="449"/>
      <c r="EC90" s="18"/>
      <c r="ED90" s="18"/>
      <c r="EE90" s="18"/>
      <c r="EF90" s="18"/>
      <c r="EG90" s="18"/>
      <c r="EH90" s="18"/>
      <c r="EI90" s="18"/>
      <c r="EJ90" s="18"/>
      <c r="EK90" s="18"/>
      <c r="EL90" s="18"/>
      <c r="EM90" s="18"/>
      <c r="EN90" s="18"/>
      <c r="EO90" s="18"/>
      <c r="EP90" s="18"/>
      <c r="EQ90" s="18"/>
      <c r="ER90" s="18"/>
      <c r="ES90" s="18"/>
      <c r="ET90" s="180"/>
      <c r="EV90" s="563"/>
      <c r="EX90" s="180"/>
      <c r="EY90" s="9"/>
      <c r="FA90" s="180"/>
    </row>
    <row r="91" spans="1:164" ht="12.75">
      <c r="A91" s="5"/>
      <c r="B91" s="880"/>
      <c r="C91" s="880"/>
      <c r="D91" s="880"/>
      <c r="J91" s="6"/>
      <c r="N91" s="5"/>
      <c r="O91" s="6"/>
      <c r="Q91" s="448"/>
      <c r="U91" s="411"/>
      <c r="W91" s="9"/>
      <c r="Y91" s="180"/>
      <c r="AA91" s="9"/>
      <c r="AH91" s="9"/>
      <c r="AI91" s="9"/>
      <c r="AJ91" s="180"/>
      <c r="AM91" s="449"/>
      <c r="AN91" s="449"/>
      <c r="AP91" s="449"/>
      <c r="AQ91" s="449"/>
      <c r="AR91" s="449"/>
      <c r="AS91" s="449"/>
      <c r="AT91" s="449"/>
      <c r="AW91" s="449"/>
      <c r="BI91" s="449"/>
      <c r="BJ91" s="449"/>
      <c r="BK91" s="449"/>
      <c r="BL91" s="449"/>
      <c r="BM91" s="449"/>
      <c r="CE91" s="450"/>
      <c r="CF91" s="449"/>
      <c r="CG91" s="450"/>
      <c r="CH91" s="450"/>
      <c r="CI91" s="449"/>
      <c r="CT91" s="9"/>
      <c r="CU91" s="9"/>
      <c r="CV91" s="9"/>
      <c r="CW91" s="9"/>
      <c r="CX91" s="9"/>
      <c r="CY91" s="9"/>
      <c r="CZ91" s="9"/>
      <c r="DA91" s="9"/>
      <c r="DB91" s="9"/>
      <c r="DC91" s="9"/>
      <c r="DG91" s="9"/>
      <c r="DO91" s="180"/>
      <c r="DR91" s="180"/>
      <c r="EC91" s="18"/>
      <c r="ED91" s="18"/>
      <c r="EE91" s="18"/>
      <c r="EF91" s="18"/>
      <c r="EG91" s="18"/>
      <c r="EH91" s="18"/>
      <c r="EI91" s="18"/>
      <c r="EJ91" s="18"/>
      <c r="EK91" s="18"/>
      <c r="EL91" s="18"/>
      <c r="EM91" s="18"/>
      <c r="EN91" s="18"/>
      <c r="EO91" s="18"/>
      <c r="EP91" s="18"/>
      <c r="EQ91" s="18"/>
      <c r="ER91" s="18"/>
      <c r="ES91" s="18"/>
      <c r="ET91" s="180"/>
      <c r="EV91" s="9"/>
      <c r="EX91" s="180"/>
      <c r="FA91" s="180"/>
      <c r="FH91" s="9"/>
    </row>
    <row r="92" spans="1:164" ht="12.75">
      <c r="A92" s="5"/>
      <c r="B92" s="880"/>
      <c r="C92" s="880"/>
      <c r="D92" s="880"/>
      <c r="J92" s="6"/>
      <c r="N92" s="5"/>
      <c r="O92" s="6"/>
      <c r="P92" s="6"/>
      <c r="Q92" s="448"/>
      <c r="W92" s="9"/>
      <c r="X92" s="625"/>
      <c r="Y92" s="180"/>
      <c r="AA92" s="9"/>
      <c r="AH92" s="9"/>
      <c r="AI92" s="9"/>
      <c r="AJ92" s="180"/>
      <c r="AM92" s="449"/>
      <c r="AN92" s="449"/>
      <c r="AP92" s="449"/>
      <c r="AQ92" s="449"/>
      <c r="AR92" s="449"/>
      <c r="AS92" s="449"/>
      <c r="AT92" s="449"/>
      <c r="AW92" s="449"/>
      <c r="BI92" s="449"/>
      <c r="BJ92" s="449"/>
      <c r="BK92" s="449"/>
      <c r="BL92" s="449"/>
      <c r="BM92" s="449"/>
      <c r="BS92" s="9"/>
      <c r="BT92" s="9"/>
      <c r="CD92" s="450"/>
      <c r="CE92" s="450"/>
      <c r="CF92" s="449"/>
      <c r="CG92" s="450"/>
      <c r="CH92" s="450"/>
      <c r="CI92" s="449"/>
      <c r="CJ92" s="449"/>
      <c r="CS92" s="9"/>
      <c r="CT92" s="9"/>
      <c r="CU92" s="9"/>
      <c r="CV92" s="9"/>
      <c r="CW92" s="9"/>
      <c r="CX92" s="9"/>
      <c r="CY92" s="9"/>
      <c r="CZ92" s="9"/>
      <c r="DA92" s="9"/>
      <c r="DB92" s="9"/>
      <c r="DC92" s="9"/>
      <c r="DG92" s="9"/>
      <c r="DH92" s="180"/>
      <c r="DJ92" s="9"/>
      <c r="DL92" s="375"/>
      <c r="DM92" s="9"/>
      <c r="DO92" s="180"/>
      <c r="DR92" s="180"/>
      <c r="EC92" s="18"/>
      <c r="ED92" s="18"/>
      <c r="EE92" s="18"/>
      <c r="EF92" s="18"/>
      <c r="EG92" s="18"/>
      <c r="EH92" s="18"/>
      <c r="EI92" s="18"/>
      <c r="EJ92" s="18"/>
      <c r="EK92" s="18"/>
      <c r="EL92" s="18"/>
      <c r="EM92" s="18"/>
      <c r="EN92" s="18"/>
      <c r="EO92" s="18"/>
      <c r="EP92" s="18"/>
      <c r="EQ92" s="18"/>
      <c r="ER92" s="18"/>
      <c r="ES92" s="18"/>
      <c r="ET92" s="180"/>
      <c r="EV92" s="9"/>
      <c r="EX92" s="180"/>
      <c r="FA92" s="180"/>
      <c r="FH92" s="9"/>
    </row>
    <row r="93" spans="1:164" ht="12.75">
      <c r="A93" s="5"/>
      <c r="B93" s="880"/>
      <c r="C93" s="880"/>
      <c r="D93" s="880"/>
      <c r="J93" s="6"/>
      <c r="N93" s="5"/>
      <c r="O93" s="6"/>
      <c r="P93" s="6"/>
      <c r="Q93" s="448"/>
      <c r="R93" s="180"/>
      <c r="W93" s="9"/>
      <c r="Y93" s="180"/>
      <c r="AA93" s="9"/>
      <c r="AC93" s="180"/>
      <c r="AD93" s="9"/>
      <c r="AE93" s="180"/>
      <c r="AF93" s="9"/>
      <c r="AG93" s="180"/>
      <c r="AH93" s="9"/>
      <c r="AI93" s="9"/>
      <c r="AJ93" s="180"/>
      <c r="AM93" s="449"/>
      <c r="AN93" s="449"/>
      <c r="AP93" s="449"/>
      <c r="AQ93" s="449"/>
      <c r="AR93" s="449"/>
      <c r="AS93" s="449"/>
      <c r="AT93" s="449"/>
      <c r="AW93" s="449"/>
      <c r="BI93" s="449"/>
      <c r="BJ93" s="449"/>
      <c r="BK93" s="449"/>
      <c r="BL93" s="449"/>
      <c r="BM93" s="449"/>
      <c r="BS93" s="9"/>
      <c r="BT93" s="9"/>
      <c r="CD93" s="450"/>
      <c r="CE93" s="450"/>
      <c r="CF93" s="449"/>
      <c r="CG93" s="450"/>
      <c r="CH93" s="450"/>
      <c r="CI93" s="449"/>
      <c r="CJ93" s="449"/>
      <c r="CS93" s="9"/>
      <c r="CT93" s="9"/>
      <c r="CU93" s="9"/>
      <c r="CV93" s="9"/>
      <c r="CW93" s="9"/>
      <c r="CX93" s="9"/>
      <c r="CY93" s="9"/>
      <c r="CZ93" s="9"/>
      <c r="DA93" s="9"/>
      <c r="DB93" s="9"/>
      <c r="DC93" s="9"/>
      <c r="DG93" s="9"/>
      <c r="DH93" s="180"/>
      <c r="DJ93" s="9"/>
      <c r="DL93" s="375"/>
      <c r="DM93" s="9"/>
      <c r="DO93" s="180"/>
      <c r="DR93" s="180"/>
      <c r="EC93" s="18"/>
      <c r="ED93" s="18"/>
      <c r="EE93" s="18"/>
      <c r="EF93" s="18"/>
      <c r="EG93" s="18"/>
      <c r="EH93" s="18"/>
      <c r="EI93" s="18"/>
      <c r="EJ93" s="18"/>
      <c r="EK93" s="18"/>
      <c r="EL93" s="18"/>
      <c r="EM93" s="18"/>
      <c r="EN93" s="18"/>
      <c r="EO93" s="18"/>
      <c r="EP93" s="18"/>
      <c r="EQ93" s="18"/>
      <c r="ER93" s="18"/>
      <c r="ES93" s="18"/>
      <c r="ET93" s="180"/>
      <c r="EV93" s="9"/>
      <c r="EX93" s="180"/>
      <c r="FA93" s="180"/>
      <c r="FH93" s="9"/>
    </row>
    <row r="94" spans="1:164" ht="12.75">
      <c r="A94" s="5"/>
      <c r="B94" s="880"/>
      <c r="C94" s="880"/>
      <c r="D94" s="880"/>
      <c r="J94" s="6"/>
      <c r="N94" s="5"/>
      <c r="O94" s="6"/>
      <c r="P94" s="6"/>
      <c r="Q94" s="448"/>
      <c r="R94" s="180"/>
      <c r="W94" s="9"/>
      <c r="Y94" s="180"/>
      <c r="AA94" s="9"/>
      <c r="AH94" s="9"/>
      <c r="AI94" s="9"/>
      <c r="AJ94" s="180"/>
      <c r="AM94" s="449"/>
      <c r="AN94" s="449"/>
      <c r="AP94" s="449"/>
      <c r="AQ94" s="449"/>
      <c r="AR94" s="449"/>
      <c r="AS94" s="449"/>
      <c r="AT94" s="449"/>
      <c r="AW94" s="449"/>
      <c r="BI94" s="449"/>
      <c r="BJ94" s="449"/>
      <c r="BK94" s="449"/>
      <c r="BL94" s="449"/>
      <c r="BM94" s="449"/>
      <c r="BS94" s="9"/>
      <c r="BT94" s="9"/>
      <c r="BU94" s="180"/>
      <c r="BV94" s="180"/>
      <c r="BW94" s="9"/>
      <c r="BX94" s="9"/>
      <c r="BZ94" s="180"/>
      <c r="CA94" s="180"/>
      <c r="CD94" s="450"/>
      <c r="CE94" s="450"/>
      <c r="CF94" s="449"/>
      <c r="CG94" s="450"/>
      <c r="CH94" s="450"/>
      <c r="CI94" s="449"/>
      <c r="CJ94" s="449"/>
      <c r="CS94" s="9"/>
      <c r="CT94" s="9"/>
      <c r="CU94" s="9"/>
      <c r="CV94" s="9"/>
      <c r="CW94" s="9"/>
      <c r="CX94" s="9"/>
      <c r="CY94" s="9"/>
      <c r="CZ94" s="9"/>
      <c r="DA94" s="9"/>
      <c r="DB94" s="9"/>
      <c r="DC94" s="9"/>
      <c r="DG94" s="9"/>
      <c r="DH94" s="180"/>
      <c r="DJ94" s="9"/>
      <c r="DL94" s="375"/>
      <c r="DM94" s="9"/>
      <c r="DO94" s="180"/>
      <c r="DR94" s="180"/>
      <c r="EC94" s="18"/>
      <c r="ED94" s="18"/>
      <c r="EE94" s="18"/>
      <c r="EF94" s="18"/>
      <c r="EG94" s="18"/>
      <c r="EH94" s="18"/>
      <c r="EI94" s="18"/>
      <c r="EJ94" s="18"/>
      <c r="EK94" s="18"/>
      <c r="EL94" s="18"/>
      <c r="EM94" s="18"/>
      <c r="EN94" s="18"/>
      <c r="EO94" s="18"/>
      <c r="EP94" s="18"/>
      <c r="EQ94" s="18"/>
      <c r="ER94" s="18"/>
      <c r="ES94" s="18"/>
      <c r="ET94" s="180"/>
      <c r="EV94" s="9"/>
      <c r="EX94" s="180"/>
      <c r="FA94" s="180"/>
      <c r="FH94" s="9"/>
    </row>
    <row r="95" spans="1:164" ht="12.75">
      <c r="A95" s="5"/>
      <c r="B95" s="880"/>
      <c r="C95" s="880"/>
      <c r="D95" s="880"/>
      <c r="J95" s="6"/>
      <c r="N95" s="5"/>
      <c r="O95" s="6"/>
      <c r="P95" s="6"/>
      <c r="Q95" s="448"/>
      <c r="R95" s="180"/>
      <c r="W95" s="9"/>
      <c r="Y95" s="180"/>
      <c r="AA95" s="9"/>
      <c r="AC95" s="180"/>
      <c r="AD95" s="9"/>
      <c r="AE95" s="180"/>
      <c r="AF95" s="9"/>
      <c r="AG95" s="180"/>
      <c r="AH95" s="9"/>
      <c r="AI95" s="9"/>
      <c r="AJ95" s="180"/>
      <c r="AM95" s="449"/>
      <c r="AN95" s="449"/>
      <c r="AP95" s="449"/>
      <c r="AQ95" s="449"/>
      <c r="AR95" s="449"/>
      <c r="AS95" s="449"/>
      <c r="AT95" s="449"/>
      <c r="AW95" s="449"/>
      <c r="BI95" s="449"/>
      <c r="BJ95" s="449"/>
      <c r="BK95" s="449"/>
      <c r="BL95" s="449"/>
      <c r="BM95" s="449"/>
      <c r="BS95" s="9"/>
      <c r="BT95" s="9"/>
      <c r="BU95" s="180"/>
      <c r="BV95" s="180"/>
      <c r="BW95" s="9"/>
      <c r="BX95" s="9"/>
      <c r="BZ95" s="180"/>
      <c r="CA95" s="180"/>
      <c r="CD95" s="450"/>
      <c r="CE95" s="450"/>
      <c r="CF95" s="449"/>
      <c r="CG95" s="450"/>
      <c r="CH95" s="450"/>
      <c r="CI95" s="449"/>
      <c r="CJ95" s="449"/>
      <c r="CS95" s="9"/>
      <c r="CT95" s="9"/>
      <c r="CU95" s="9"/>
      <c r="CV95" s="9"/>
      <c r="CW95" s="9"/>
      <c r="CX95" s="9"/>
      <c r="CY95" s="9"/>
      <c r="CZ95" s="9"/>
      <c r="DA95" s="9"/>
      <c r="DB95" s="9"/>
      <c r="DC95" s="9"/>
      <c r="DG95" s="9"/>
      <c r="DH95" s="180"/>
      <c r="DJ95" s="9"/>
      <c r="DL95" s="375"/>
      <c r="DM95" s="9"/>
      <c r="DO95" s="180"/>
      <c r="DR95" s="180"/>
      <c r="EC95" s="18"/>
      <c r="ED95" s="18"/>
      <c r="EE95" s="18"/>
      <c r="EF95" s="18"/>
      <c r="EG95" s="18"/>
      <c r="EH95" s="18"/>
      <c r="EI95" s="18"/>
      <c r="EJ95" s="18"/>
      <c r="EK95" s="18"/>
      <c r="EL95" s="18"/>
      <c r="EM95" s="18"/>
      <c r="EN95" s="18"/>
      <c r="EO95" s="18"/>
      <c r="EP95" s="18"/>
      <c r="EQ95" s="18"/>
      <c r="ER95" s="18"/>
      <c r="ES95" s="18"/>
      <c r="ET95" s="180"/>
      <c r="EV95" s="9"/>
      <c r="EX95" s="180"/>
      <c r="FA95" s="180"/>
      <c r="FH95" s="9"/>
    </row>
    <row r="96" spans="1:164" ht="12.75">
      <c r="A96" s="5"/>
      <c r="B96" s="880"/>
      <c r="C96" s="880"/>
      <c r="D96" s="880"/>
      <c r="J96" s="6"/>
      <c r="N96" s="5"/>
      <c r="O96" s="6"/>
      <c r="P96" s="6"/>
      <c r="Q96" s="165"/>
      <c r="R96" s="180"/>
      <c r="W96" s="9"/>
      <c r="Y96" s="180"/>
      <c r="AA96" s="9"/>
      <c r="AC96" s="180"/>
      <c r="AD96" s="9"/>
      <c r="AE96" s="180"/>
      <c r="AF96" s="9"/>
      <c r="AG96" s="180"/>
      <c r="AH96" s="9"/>
      <c r="AI96" s="9"/>
      <c r="AJ96" s="180"/>
      <c r="AM96" s="449"/>
      <c r="AN96" s="449"/>
      <c r="AP96" s="449"/>
      <c r="AQ96" s="449"/>
      <c r="AR96" s="449"/>
      <c r="AS96" s="449"/>
      <c r="AT96" s="449"/>
      <c r="AW96" s="449"/>
      <c r="BI96" s="449"/>
      <c r="BJ96" s="449"/>
      <c r="BK96" s="449"/>
      <c r="BL96" s="449"/>
      <c r="BM96" s="449"/>
      <c r="BS96" s="9"/>
      <c r="BT96" s="9"/>
      <c r="BU96" s="180"/>
      <c r="BV96" s="180"/>
      <c r="BW96" s="9"/>
      <c r="BX96" s="9"/>
      <c r="BZ96" s="180"/>
      <c r="CA96" s="180"/>
      <c r="CD96" s="450"/>
      <c r="CE96" s="450"/>
      <c r="CF96" s="449"/>
      <c r="CG96" s="450"/>
      <c r="CH96" s="450"/>
      <c r="CI96" s="449"/>
      <c r="CJ96" s="449"/>
      <c r="CS96" s="9"/>
      <c r="CT96" s="9"/>
      <c r="CU96" s="9"/>
      <c r="CV96" s="9"/>
      <c r="CW96" s="9"/>
      <c r="CX96" s="9"/>
      <c r="CY96" s="9"/>
      <c r="CZ96" s="9"/>
      <c r="DA96" s="9"/>
      <c r="DB96" s="9"/>
      <c r="DC96" s="9"/>
      <c r="DG96" s="9"/>
      <c r="DH96" s="180"/>
      <c r="DJ96" s="9"/>
      <c r="DL96" s="375"/>
      <c r="DM96" s="9"/>
      <c r="DO96" s="180"/>
      <c r="DR96" s="180"/>
      <c r="EC96" s="18"/>
      <c r="ED96" s="18"/>
      <c r="EE96" s="18"/>
      <c r="EF96" s="18"/>
      <c r="EG96" s="18"/>
      <c r="EH96" s="18"/>
      <c r="EI96" s="18"/>
      <c r="EJ96" s="18"/>
      <c r="EK96" s="18"/>
      <c r="EL96" s="18"/>
      <c r="EM96" s="18"/>
      <c r="EN96" s="18"/>
      <c r="EO96" s="18"/>
      <c r="EP96" s="18"/>
      <c r="EQ96" s="18"/>
      <c r="ER96" s="18"/>
      <c r="ES96" s="18"/>
      <c r="ET96" s="180"/>
      <c r="EV96" s="9"/>
      <c r="EX96" s="180"/>
      <c r="FA96" s="180"/>
      <c r="FH96" s="9"/>
    </row>
    <row r="97" spans="1:164" ht="12.75">
      <c r="A97" s="5"/>
      <c r="B97" s="880"/>
      <c r="C97" s="880"/>
      <c r="D97" s="880"/>
      <c r="J97" s="6"/>
      <c r="N97" s="5"/>
      <c r="O97" s="6"/>
      <c r="P97" s="6"/>
      <c r="Q97" s="448"/>
      <c r="R97" s="180"/>
      <c r="W97" s="9"/>
      <c r="Y97" s="180"/>
      <c r="AA97" s="9"/>
      <c r="AC97" s="180"/>
      <c r="AD97" s="9"/>
      <c r="AE97" s="180"/>
      <c r="AF97" s="9"/>
      <c r="AM97" s="449"/>
      <c r="AN97" s="449"/>
      <c r="AP97" s="449"/>
      <c r="AQ97" s="449"/>
      <c r="AR97" s="449"/>
      <c r="AS97" s="449"/>
      <c r="AT97" s="449"/>
      <c r="AW97" s="449"/>
      <c r="BI97" s="449"/>
      <c r="BJ97" s="449"/>
      <c r="BK97" s="449"/>
      <c r="BL97" s="449"/>
      <c r="BM97" s="449"/>
      <c r="BS97" s="9"/>
      <c r="BT97" s="9"/>
      <c r="BU97" s="180"/>
      <c r="BV97" s="180"/>
      <c r="BW97" s="9"/>
      <c r="BX97" s="9"/>
      <c r="BZ97" s="180"/>
      <c r="CA97" s="180"/>
      <c r="CD97" s="450"/>
      <c r="CE97" s="450"/>
      <c r="CF97" s="449"/>
      <c r="CG97" s="450"/>
      <c r="CH97" s="450"/>
      <c r="CI97" s="449"/>
      <c r="CJ97" s="449"/>
      <c r="CS97" s="9"/>
      <c r="CT97" s="9"/>
      <c r="CU97" s="9"/>
      <c r="CV97" s="9"/>
      <c r="CW97" s="9"/>
      <c r="CX97" s="9"/>
      <c r="CY97" s="9"/>
      <c r="CZ97" s="9"/>
      <c r="DA97" s="9"/>
      <c r="DB97" s="9"/>
      <c r="DC97" s="9"/>
      <c r="DG97" s="9"/>
      <c r="DH97" s="180"/>
      <c r="DJ97" s="9"/>
      <c r="DL97" s="375"/>
      <c r="DM97" s="9"/>
      <c r="DO97" s="180"/>
      <c r="DR97" s="180"/>
      <c r="EC97" s="18"/>
      <c r="ED97" s="18"/>
      <c r="EE97" s="18"/>
      <c r="EF97" s="18"/>
      <c r="EG97" s="18"/>
      <c r="EH97" s="18"/>
      <c r="EI97" s="18"/>
      <c r="EJ97" s="18"/>
      <c r="EK97" s="18"/>
      <c r="EL97" s="18"/>
      <c r="EM97" s="18"/>
      <c r="EN97" s="18"/>
      <c r="EO97" s="18"/>
      <c r="EP97" s="18"/>
      <c r="EQ97" s="18"/>
      <c r="ER97" s="18"/>
      <c r="ES97" s="18"/>
      <c r="ET97" s="180"/>
      <c r="EV97" s="9"/>
      <c r="EX97" s="180"/>
      <c r="FA97" s="180"/>
      <c r="FH97" s="9"/>
    </row>
    <row r="98" spans="1:164" ht="12.75">
      <c r="A98" s="5"/>
      <c r="B98" s="880"/>
      <c r="C98" s="880"/>
      <c r="D98" s="880"/>
      <c r="J98" s="6"/>
      <c r="N98" s="5"/>
      <c r="O98" s="6"/>
      <c r="P98" s="6"/>
      <c r="Q98" s="165"/>
      <c r="R98" s="180"/>
      <c r="W98" s="9"/>
      <c r="Y98" s="180"/>
      <c r="AA98" s="9"/>
      <c r="AC98" s="180"/>
      <c r="AD98" s="9"/>
      <c r="AE98" s="180"/>
      <c r="AF98" s="9"/>
      <c r="AP98" s="449"/>
      <c r="AQ98" s="449"/>
      <c r="AR98" s="449"/>
      <c r="AS98" s="449"/>
      <c r="AT98" s="449"/>
      <c r="AW98" s="449"/>
      <c r="BI98" s="449"/>
      <c r="BJ98" s="449"/>
      <c r="BK98" s="449"/>
      <c r="BL98" s="449"/>
      <c r="BM98" s="449"/>
      <c r="BS98" s="9"/>
      <c r="BT98" s="9"/>
      <c r="BV98" s="180"/>
      <c r="BX98" s="9"/>
      <c r="CA98" s="180"/>
      <c r="CD98" s="450"/>
      <c r="CE98" s="450"/>
      <c r="CF98" s="449"/>
      <c r="CG98" s="450"/>
      <c r="CH98" s="450"/>
      <c r="CI98" s="449"/>
      <c r="CJ98" s="449"/>
      <c r="CS98" s="9"/>
      <c r="CT98" s="9"/>
      <c r="CU98" s="9"/>
      <c r="CV98" s="9"/>
      <c r="CW98" s="9"/>
      <c r="CX98" s="9"/>
      <c r="CY98" s="9"/>
      <c r="CZ98" s="9"/>
      <c r="DA98" s="9"/>
      <c r="DB98" s="9"/>
      <c r="DC98" s="9"/>
      <c r="DG98" s="9"/>
      <c r="DH98" s="180"/>
      <c r="DJ98" s="9"/>
      <c r="DL98" s="375"/>
      <c r="DM98" s="9"/>
      <c r="DO98" s="180"/>
      <c r="DR98" s="180"/>
      <c r="EC98" s="18"/>
      <c r="ED98" s="18"/>
      <c r="EE98" s="18"/>
      <c r="EF98" s="18"/>
      <c r="EG98" s="18"/>
      <c r="EH98" s="18"/>
      <c r="EI98" s="18"/>
      <c r="EJ98" s="18"/>
      <c r="EK98" s="18"/>
      <c r="EL98" s="18"/>
      <c r="EM98" s="18"/>
      <c r="EN98" s="18"/>
      <c r="EO98" s="18"/>
      <c r="EP98" s="18"/>
      <c r="EQ98" s="18"/>
      <c r="ER98" s="18"/>
      <c r="ES98" s="18"/>
      <c r="ET98" s="180"/>
      <c r="EV98" s="9"/>
      <c r="EX98" s="180"/>
      <c r="FA98" s="180"/>
      <c r="FH98" s="9"/>
    </row>
    <row r="99" spans="1:165" ht="12.75">
      <c r="A99" s="5"/>
      <c r="B99" s="880"/>
      <c r="C99" s="880"/>
      <c r="D99" s="880"/>
      <c r="K99" s="6"/>
      <c r="L99" s="6"/>
      <c r="N99" s="5"/>
      <c r="Q99" s="448"/>
      <c r="AP99" s="449"/>
      <c r="AQ99" s="449"/>
      <c r="AR99" s="449"/>
      <c r="AS99" s="449"/>
      <c r="AT99" s="449"/>
      <c r="AW99" s="449"/>
      <c r="BI99" s="449"/>
      <c r="BJ99" s="449"/>
      <c r="BK99" s="449"/>
      <c r="BL99" s="449"/>
      <c r="BM99" s="449"/>
      <c r="BT99" s="9"/>
      <c r="BV99" s="180"/>
      <c r="BX99" s="9"/>
      <c r="CA99" s="180"/>
      <c r="CD99" s="450"/>
      <c r="CE99" s="450"/>
      <c r="CF99" s="449"/>
      <c r="CG99" s="450"/>
      <c r="CH99" s="450"/>
      <c r="CI99" s="449"/>
      <c r="CJ99" s="449"/>
      <c r="DK99" s="9"/>
      <c r="DL99" s="375"/>
      <c r="DN99" s="9"/>
      <c r="DO99" s="180"/>
      <c r="DR99" s="180"/>
      <c r="EC99" s="18"/>
      <c r="ED99" s="18"/>
      <c r="EE99" s="18"/>
      <c r="EF99" s="18"/>
      <c r="EG99" s="18"/>
      <c r="EH99" s="18"/>
      <c r="EI99" s="18"/>
      <c r="EJ99" s="18"/>
      <c r="EK99" s="18"/>
      <c r="EL99" s="18"/>
      <c r="EM99" s="18"/>
      <c r="EN99" s="18"/>
      <c r="EO99" s="18"/>
      <c r="EP99" s="18"/>
      <c r="EQ99" s="18"/>
      <c r="ER99" s="18"/>
      <c r="ES99" s="18"/>
      <c r="EW99" s="9"/>
      <c r="EX99" s="180"/>
      <c r="FA99" s="180"/>
      <c r="FI99" s="9"/>
    </row>
    <row r="100" spans="1:165" ht="12.75">
      <c r="A100" s="5"/>
      <c r="B100" s="880"/>
      <c r="C100" s="880"/>
      <c r="D100" s="880"/>
      <c r="K100" s="6"/>
      <c r="L100" s="6"/>
      <c r="N100" s="5"/>
      <c r="Q100" s="448"/>
      <c r="AP100" s="449"/>
      <c r="AQ100" s="449"/>
      <c r="AR100" s="449"/>
      <c r="AS100" s="449"/>
      <c r="AT100" s="449"/>
      <c r="BI100" s="449"/>
      <c r="BJ100" s="449"/>
      <c r="BK100" s="449"/>
      <c r="BL100" s="449"/>
      <c r="BM100" s="449"/>
      <c r="BT100" s="9"/>
      <c r="BV100" s="180"/>
      <c r="BX100" s="9"/>
      <c r="CA100" s="180"/>
      <c r="CD100" s="450"/>
      <c r="CE100" s="450"/>
      <c r="CF100" s="449"/>
      <c r="CG100" s="450"/>
      <c r="CH100" s="450"/>
      <c r="CI100" s="449"/>
      <c r="CJ100" s="449"/>
      <c r="DK100" s="9"/>
      <c r="DL100" s="375"/>
      <c r="DN100" s="9"/>
      <c r="DO100" s="180"/>
      <c r="DR100" s="180"/>
      <c r="EC100" s="18"/>
      <c r="ED100" s="18"/>
      <c r="EE100" s="18"/>
      <c r="EF100" s="18"/>
      <c r="EG100" s="18"/>
      <c r="EH100" s="18"/>
      <c r="EI100" s="18"/>
      <c r="EJ100" s="18"/>
      <c r="EK100" s="18"/>
      <c r="EL100" s="18"/>
      <c r="EM100" s="18"/>
      <c r="EN100" s="18"/>
      <c r="EO100" s="18"/>
      <c r="EP100" s="18"/>
      <c r="EQ100" s="18"/>
      <c r="ER100" s="18"/>
      <c r="ES100" s="18"/>
      <c r="EW100" s="9"/>
      <c r="EX100" s="180"/>
      <c r="FA100" s="180"/>
      <c r="FI100" s="9"/>
    </row>
    <row r="101" spans="1:165" ht="12.75">
      <c r="A101" s="5"/>
      <c r="B101" s="880"/>
      <c r="C101" s="880"/>
      <c r="D101" s="880"/>
      <c r="K101" s="6"/>
      <c r="L101" s="6"/>
      <c r="N101" s="5"/>
      <c r="Q101" s="448"/>
      <c r="AP101" s="449"/>
      <c r="AQ101" s="449"/>
      <c r="AR101" s="449"/>
      <c r="AS101" s="449"/>
      <c r="AT101" s="449"/>
      <c r="BI101" s="449"/>
      <c r="BJ101" s="449"/>
      <c r="BK101" s="449"/>
      <c r="BL101" s="449"/>
      <c r="BM101" s="449"/>
      <c r="BT101" s="9"/>
      <c r="BV101" s="180"/>
      <c r="BX101" s="9"/>
      <c r="CA101" s="180"/>
      <c r="CD101" s="450"/>
      <c r="CE101" s="450"/>
      <c r="CF101" s="449"/>
      <c r="CG101" s="450"/>
      <c r="CH101" s="450"/>
      <c r="CI101" s="449"/>
      <c r="CJ101" s="449"/>
      <c r="DK101" s="9"/>
      <c r="DL101" s="375"/>
      <c r="DN101" s="9"/>
      <c r="DO101" s="180"/>
      <c r="DR101" s="180"/>
      <c r="EC101" s="18"/>
      <c r="ED101" s="18"/>
      <c r="EE101" s="18"/>
      <c r="EF101" s="18"/>
      <c r="EG101" s="18"/>
      <c r="EH101" s="18"/>
      <c r="EI101" s="18"/>
      <c r="EJ101" s="18"/>
      <c r="EK101" s="18"/>
      <c r="EL101" s="18"/>
      <c r="EM101" s="18"/>
      <c r="EN101" s="18"/>
      <c r="EO101" s="18"/>
      <c r="EP101" s="18"/>
      <c r="EQ101" s="18"/>
      <c r="ER101" s="18"/>
      <c r="ES101" s="18"/>
      <c r="EW101" s="9"/>
      <c r="EX101" s="180"/>
      <c r="FA101" s="180"/>
      <c r="FI101" s="9"/>
    </row>
    <row r="102" spans="1:165" ht="12.75">
      <c r="A102" s="5"/>
      <c r="B102" s="880"/>
      <c r="C102" s="880"/>
      <c r="D102" s="880"/>
      <c r="K102" s="6"/>
      <c r="L102" s="6"/>
      <c r="N102" s="5"/>
      <c r="Q102" s="448"/>
      <c r="AP102" s="449"/>
      <c r="AQ102" s="449"/>
      <c r="AR102" s="449"/>
      <c r="AS102" s="449"/>
      <c r="AT102" s="449"/>
      <c r="BI102" s="449"/>
      <c r="BJ102" s="449"/>
      <c r="BK102" s="449"/>
      <c r="BL102" s="449"/>
      <c r="BM102" s="449"/>
      <c r="BT102" s="9"/>
      <c r="BV102" s="180"/>
      <c r="BX102" s="9"/>
      <c r="CA102" s="180"/>
      <c r="CD102" s="450"/>
      <c r="CE102" s="450"/>
      <c r="CF102" s="449"/>
      <c r="CG102" s="450"/>
      <c r="CH102" s="450"/>
      <c r="CI102" s="449"/>
      <c r="CJ102" s="449"/>
      <c r="DK102" s="9"/>
      <c r="DL102" s="375"/>
      <c r="DN102" s="9"/>
      <c r="DO102" s="180"/>
      <c r="DR102" s="180"/>
      <c r="EC102" s="18"/>
      <c r="ED102" s="18"/>
      <c r="EE102" s="18"/>
      <c r="EF102" s="18"/>
      <c r="EG102" s="18"/>
      <c r="EH102" s="18"/>
      <c r="EI102" s="18"/>
      <c r="EJ102" s="18"/>
      <c r="EK102" s="18"/>
      <c r="EL102" s="18"/>
      <c r="EM102" s="18"/>
      <c r="EN102" s="18"/>
      <c r="EO102" s="18"/>
      <c r="EP102" s="18"/>
      <c r="EQ102" s="18"/>
      <c r="ER102" s="18"/>
      <c r="ES102" s="18"/>
      <c r="EW102" s="9"/>
      <c r="EX102" s="180"/>
      <c r="FA102" s="180"/>
      <c r="FI102" s="9"/>
    </row>
    <row r="103" spans="1:165" ht="12.75">
      <c r="A103" s="5"/>
      <c r="B103" s="880"/>
      <c r="C103" s="880"/>
      <c r="D103" s="880"/>
      <c r="K103" s="6"/>
      <c r="L103" s="6"/>
      <c r="N103" s="5"/>
      <c r="Q103" s="448"/>
      <c r="AP103" s="449"/>
      <c r="AQ103" s="449"/>
      <c r="AR103" s="449"/>
      <c r="AS103" s="449"/>
      <c r="AT103" s="449"/>
      <c r="BI103" s="449"/>
      <c r="BJ103" s="449"/>
      <c r="BK103" s="449"/>
      <c r="BL103" s="449"/>
      <c r="BM103" s="449"/>
      <c r="BT103" s="9"/>
      <c r="BV103" s="180"/>
      <c r="BX103" s="9"/>
      <c r="CA103" s="180"/>
      <c r="CD103" s="450"/>
      <c r="CE103" s="450"/>
      <c r="CF103" s="449"/>
      <c r="CG103" s="450"/>
      <c r="CH103" s="450"/>
      <c r="CI103" s="449"/>
      <c r="CJ103" s="449"/>
      <c r="DK103" s="9"/>
      <c r="DL103" s="375"/>
      <c r="DN103" s="9"/>
      <c r="DO103" s="180"/>
      <c r="DR103" s="180"/>
      <c r="EC103" s="18"/>
      <c r="ED103" s="18"/>
      <c r="EE103" s="18"/>
      <c r="EF103" s="18"/>
      <c r="EG103" s="18"/>
      <c r="EH103" s="18"/>
      <c r="EI103" s="18"/>
      <c r="EJ103" s="18"/>
      <c r="EK103" s="18"/>
      <c r="EL103" s="18"/>
      <c r="EM103" s="18"/>
      <c r="EN103" s="18"/>
      <c r="EO103" s="18"/>
      <c r="EP103" s="18"/>
      <c r="EQ103" s="18"/>
      <c r="ER103" s="18"/>
      <c r="ES103" s="18"/>
      <c r="EW103" s="9"/>
      <c r="EX103" s="180"/>
      <c r="FA103" s="180"/>
      <c r="FI103" s="9"/>
    </row>
    <row r="104" spans="1:165" ht="12.75">
      <c r="A104" s="5"/>
      <c r="B104" s="880"/>
      <c r="C104" s="880"/>
      <c r="D104" s="880"/>
      <c r="K104" s="6"/>
      <c r="L104" s="6"/>
      <c r="N104" s="5"/>
      <c r="Q104" s="165"/>
      <c r="AP104" s="449"/>
      <c r="AQ104" s="449"/>
      <c r="AR104" s="449"/>
      <c r="AS104" s="449"/>
      <c r="AT104" s="449"/>
      <c r="BI104" s="449"/>
      <c r="BJ104" s="449"/>
      <c r="BK104" s="449"/>
      <c r="BL104" s="449"/>
      <c r="BM104" s="449"/>
      <c r="BT104" s="9"/>
      <c r="BV104" s="180"/>
      <c r="BX104" s="9"/>
      <c r="CA104" s="180"/>
      <c r="CD104" s="450"/>
      <c r="CE104" s="450"/>
      <c r="CF104" s="449"/>
      <c r="CG104" s="450"/>
      <c r="CH104" s="450"/>
      <c r="CI104" s="449"/>
      <c r="CJ104" s="449"/>
      <c r="DK104" s="9"/>
      <c r="DL104" s="375"/>
      <c r="DN104" s="9"/>
      <c r="DO104" s="180"/>
      <c r="DR104" s="180"/>
      <c r="EC104" s="18"/>
      <c r="ED104" s="18"/>
      <c r="EE104" s="18"/>
      <c r="EF104" s="18"/>
      <c r="EG104" s="18"/>
      <c r="EH104" s="18"/>
      <c r="EI104" s="18"/>
      <c r="EJ104" s="18"/>
      <c r="EK104" s="18"/>
      <c r="EL104" s="18"/>
      <c r="EM104" s="18"/>
      <c r="EN104" s="18"/>
      <c r="EO104" s="18"/>
      <c r="EP104" s="18"/>
      <c r="EQ104" s="18"/>
      <c r="ER104" s="18"/>
      <c r="ES104" s="18"/>
      <c r="EW104" s="9"/>
      <c r="EX104" s="180"/>
      <c r="FA104" s="180"/>
      <c r="FI104" s="9"/>
    </row>
    <row r="105" spans="1:165" ht="12.75">
      <c r="A105" s="5"/>
      <c r="B105" s="880"/>
      <c r="C105" s="880"/>
      <c r="D105" s="880"/>
      <c r="K105" s="6"/>
      <c r="L105" s="6"/>
      <c r="N105" s="5"/>
      <c r="Q105" s="9"/>
      <c r="AP105" s="449"/>
      <c r="AQ105" s="449"/>
      <c r="AR105" s="449"/>
      <c r="AS105" s="449"/>
      <c r="AT105" s="449"/>
      <c r="BI105" s="449"/>
      <c r="BJ105" s="449"/>
      <c r="BK105" s="449"/>
      <c r="BL105" s="449"/>
      <c r="BM105" s="449"/>
      <c r="BT105" s="9"/>
      <c r="BV105" s="180"/>
      <c r="BX105" s="9"/>
      <c r="CA105" s="180"/>
      <c r="CD105" s="450"/>
      <c r="CE105" s="450"/>
      <c r="CF105" s="449"/>
      <c r="CG105" s="450"/>
      <c r="CH105" s="450"/>
      <c r="CI105" s="449"/>
      <c r="CJ105" s="449"/>
      <c r="DK105" s="9"/>
      <c r="DL105" s="375"/>
      <c r="DN105" s="9"/>
      <c r="DO105" s="180"/>
      <c r="DR105" s="180"/>
      <c r="EC105" s="18"/>
      <c r="ED105" s="18"/>
      <c r="EE105" s="18"/>
      <c r="EF105" s="18"/>
      <c r="EG105" s="18"/>
      <c r="EH105" s="18"/>
      <c r="EI105" s="18"/>
      <c r="EJ105" s="18"/>
      <c r="EK105" s="18"/>
      <c r="EL105" s="18"/>
      <c r="EM105" s="18"/>
      <c r="EN105" s="18"/>
      <c r="EO105" s="18"/>
      <c r="EP105" s="18"/>
      <c r="EQ105" s="18"/>
      <c r="ER105" s="18"/>
      <c r="ES105" s="18"/>
      <c r="EW105" s="9"/>
      <c r="EX105" s="180"/>
      <c r="FA105" s="180"/>
      <c r="FI105" s="9"/>
    </row>
    <row r="106" spans="1:165" ht="12.75">
      <c r="A106" s="5"/>
      <c r="B106" s="880"/>
      <c r="C106" s="880"/>
      <c r="D106" s="880"/>
      <c r="K106" s="6"/>
      <c r="L106" s="6"/>
      <c r="N106" s="5"/>
      <c r="Q106" s="188"/>
      <c r="AP106" s="449"/>
      <c r="AQ106" s="449"/>
      <c r="AR106" s="449"/>
      <c r="AS106" s="449"/>
      <c r="AT106" s="449"/>
      <c r="BI106" s="449"/>
      <c r="BJ106" s="449"/>
      <c r="BK106" s="449"/>
      <c r="BL106" s="449"/>
      <c r="BM106" s="449"/>
      <c r="BT106" s="9"/>
      <c r="BV106" s="180"/>
      <c r="BX106" s="9"/>
      <c r="CA106" s="180"/>
      <c r="CD106" s="450"/>
      <c r="CE106" s="450"/>
      <c r="CF106" s="449"/>
      <c r="CG106" s="450"/>
      <c r="CH106" s="450"/>
      <c r="CI106" s="449"/>
      <c r="CJ106" s="449"/>
      <c r="DK106" s="9"/>
      <c r="DL106" s="375"/>
      <c r="DN106" s="9"/>
      <c r="DO106" s="180"/>
      <c r="DR106" s="180"/>
      <c r="EC106" s="18"/>
      <c r="ED106" s="18"/>
      <c r="EE106" s="18"/>
      <c r="EF106" s="18"/>
      <c r="EG106" s="18"/>
      <c r="EH106" s="18"/>
      <c r="EI106" s="18"/>
      <c r="EJ106" s="18"/>
      <c r="EK106" s="18"/>
      <c r="EL106" s="18"/>
      <c r="EM106" s="18"/>
      <c r="EN106" s="18"/>
      <c r="EO106" s="18"/>
      <c r="EP106" s="18"/>
      <c r="EQ106" s="18"/>
      <c r="ER106" s="18"/>
      <c r="ES106" s="18"/>
      <c r="EW106" s="9"/>
      <c r="EX106" s="180"/>
      <c r="FA106" s="180"/>
      <c r="FI106" s="9"/>
    </row>
    <row r="107" spans="1:165" ht="12.75">
      <c r="A107" s="5"/>
      <c r="B107" s="880"/>
      <c r="C107" s="880"/>
      <c r="D107" s="880"/>
      <c r="K107" s="6"/>
      <c r="L107" s="6"/>
      <c r="N107" s="5"/>
      <c r="Q107" s="188"/>
      <c r="AP107" s="449"/>
      <c r="AQ107" s="449"/>
      <c r="AR107" s="449"/>
      <c r="AS107" s="449"/>
      <c r="AT107" s="449"/>
      <c r="BI107" s="449"/>
      <c r="BJ107" s="449"/>
      <c r="BK107" s="449"/>
      <c r="BL107" s="449"/>
      <c r="BM107" s="449"/>
      <c r="BT107" s="9"/>
      <c r="BV107" s="180"/>
      <c r="BX107" s="9"/>
      <c r="CA107" s="180"/>
      <c r="CD107" s="450"/>
      <c r="CE107" s="450"/>
      <c r="CF107" s="449"/>
      <c r="CG107" s="450"/>
      <c r="CH107" s="450"/>
      <c r="CI107" s="449"/>
      <c r="CJ107" s="449"/>
      <c r="DK107" s="9"/>
      <c r="DL107" s="375"/>
      <c r="DN107" s="9"/>
      <c r="DO107" s="180"/>
      <c r="DR107" s="180"/>
      <c r="EC107" s="18"/>
      <c r="ED107" s="18"/>
      <c r="EE107" s="18"/>
      <c r="EF107" s="18"/>
      <c r="EG107" s="18"/>
      <c r="EH107" s="18"/>
      <c r="EI107" s="18"/>
      <c r="EJ107" s="18"/>
      <c r="EK107" s="18"/>
      <c r="EL107" s="18"/>
      <c r="EM107" s="18"/>
      <c r="EN107" s="18"/>
      <c r="EO107" s="18"/>
      <c r="EP107" s="18"/>
      <c r="EQ107" s="18"/>
      <c r="ER107" s="18"/>
      <c r="ES107" s="18"/>
      <c r="EW107" s="9"/>
      <c r="EX107" s="180"/>
      <c r="FA107" s="180"/>
      <c r="FI107" s="9"/>
    </row>
    <row r="108" spans="1:165" ht="12.75">
      <c r="A108" s="5"/>
      <c r="B108" s="880"/>
      <c r="C108" s="880"/>
      <c r="D108" s="880"/>
      <c r="K108" s="6"/>
      <c r="L108" s="6"/>
      <c r="N108" s="5"/>
      <c r="Q108" s="188"/>
      <c r="AP108" s="449"/>
      <c r="AQ108" s="449"/>
      <c r="AR108" s="449"/>
      <c r="AS108" s="449"/>
      <c r="AT108" s="449"/>
      <c r="BI108" s="449"/>
      <c r="BJ108" s="449"/>
      <c r="BK108" s="449"/>
      <c r="BL108" s="449"/>
      <c r="BM108" s="449"/>
      <c r="BT108" s="9"/>
      <c r="BV108" s="180"/>
      <c r="BX108" s="9"/>
      <c r="CA108" s="180"/>
      <c r="CD108" s="450"/>
      <c r="CE108" s="450"/>
      <c r="CF108" s="449"/>
      <c r="CG108" s="450"/>
      <c r="CH108" s="450"/>
      <c r="CI108" s="449"/>
      <c r="CJ108" s="449"/>
      <c r="DK108" s="9"/>
      <c r="DL108" s="375"/>
      <c r="DN108" s="9"/>
      <c r="DO108" s="180"/>
      <c r="DR108" s="180"/>
      <c r="EC108" s="18"/>
      <c r="ED108" s="18"/>
      <c r="EE108" s="18"/>
      <c r="EF108" s="18"/>
      <c r="EG108" s="18"/>
      <c r="EH108" s="18"/>
      <c r="EI108" s="18"/>
      <c r="EJ108" s="18"/>
      <c r="EK108" s="18"/>
      <c r="EL108" s="18"/>
      <c r="EM108" s="18"/>
      <c r="EN108" s="18"/>
      <c r="EO108" s="18"/>
      <c r="EP108" s="18"/>
      <c r="EQ108" s="18"/>
      <c r="ER108" s="18"/>
      <c r="ES108" s="18"/>
      <c r="EW108" s="9"/>
      <c r="EX108" s="180"/>
      <c r="FA108" s="180"/>
      <c r="FI108" s="9"/>
    </row>
    <row r="109" spans="1:165" ht="12.75">
      <c r="A109" s="5"/>
      <c r="B109" s="880"/>
      <c r="C109" s="880"/>
      <c r="D109" s="880"/>
      <c r="K109" s="6"/>
      <c r="L109" s="6"/>
      <c r="N109" s="5"/>
      <c r="Q109" s="188"/>
      <c r="AP109" s="449"/>
      <c r="AQ109" s="449"/>
      <c r="AR109" s="449"/>
      <c r="AS109" s="449"/>
      <c r="AT109" s="449"/>
      <c r="BI109" s="449"/>
      <c r="BJ109" s="449"/>
      <c r="BK109" s="449"/>
      <c r="BL109" s="449"/>
      <c r="BM109" s="449"/>
      <c r="BT109" s="9"/>
      <c r="BV109" s="180"/>
      <c r="BX109" s="9"/>
      <c r="CA109" s="180"/>
      <c r="CD109" s="450"/>
      <c r="CE109" s="450"/>
      <c r="CF109" s="449"/>
      <c r="CG109" s="450"/>
      <c r="CH109" s="450"/>
      <c r="CI109" s="449"/>
      <c r="CJ109" s="449"/>
      <c r="DK109" s="9"/>
      <c r="DL109" s="375"/>
      <c r="DN109" s="9"/>
      <c r="DO109" s="180"/>
      <c r="DR109" s="180"/>
      <c r="EC109" s="18"/>
      <c r="ED109" s="18"/>
      <c r="EE109" s="18"/>
      <c r="EF109" s="18"/>
      <c r="EG109" s="18"/>
      <c r="EH109" s="18"/>
      <c r="EI109" s="18"/>
      <c r="EJ109" s="18"/>
      <c r="EK109" s="18"/>
      <c r="EL109" s="18"/>
      <c r="EM109" s="18"/>
      <c r="EN109" s="18"/>
      <c r="EO109" s="18"/>
      <c r="EP109" s="18"/>
      <c r="EQ109" s="18"/>
      <c r="ER109" s="18"/>
      <c r="ES109" s="18"/>
      <c r="EW109" s="9"/>
      <c r="EX109" s="180"/>
      <c r="FA109" s="180"/>
      <c r="FI109" s="9"/>
    </row>
    <row r="110" spans="1:165" ht="12.75">
      <c r="A110" s="5"/>
      <c r="B110" s="880"/>
      <c r="C110" s="880"/>
      <c r="D110" s="880"/>
      <c r="K110" s="6"/>
      <c r="L110" s="6"/>
      <c r="N110" s="5"/>
      <c r="Q110" s="188"/>
      <c r="AO110" s="9"/>
      <c r="AP110" s="449"/>
      <c r="AQ110" s="449"/>
      <c r="AR110" s="449"/>
      <c r="AS110" s="449"/>
      <c r="AT110" s="449"/>
      <c r="BI110" s="449"/>
      <c r="BJ110" s="449"/>
      <c r="BK110" s="449"/>
      <c r="BL110" s="449"/>
      <c r="BM110" s="449"/>
      <c r="BT110" s="9"/>
      <c r="BV110" s="180"/>
      <c r="BX110" s="9"/>
      <c r="CA110" s="180"/>
      <c r="CD110" s="450"/>
      <c r="CE110" s="450"/>
      <c r="CF110" s="449"/>
      <c r="CG110" s="450"/>
      <c r="CH110" s="450"/>
      <c r="CI110" s="449"/>
      <c r="CJ110" s="449"/>
      <c r="DK110" s="9"/>
      <c r="DL110" s="375"/>
      <c r="DN110" s="9"/>
      <c r="DO110" s="180"/>
      <c r="DR110" s="180"/>
      <c r="EC110" s="18"/>
      <c r="ED110" s="18"/>
      <c r="EE110" s="18"/>
      <c r="EF110" s="18"/>
      <c r="EG110" s="18"/>
      <c r="EH110" s="18"/>
      <c r="EI110" s="18"/>
      <c r="EJ110" s="18"/>
      <c r="EK110" s="18"/>
      <c r="EL110" s="18"/>
      <c r="EM110" s="18"/>
      <c r="EN110" s="18"/>
      <c r="EO110" s="18"/>
      <c r="EP110" s="18"/>
      <c r="EQ110" s="18"/>
      <c r="ER110" s="18"/>
      <c r="ES110" s="18"/>
      <c r="EW110" s="9"/>
      <c r="EX110" s="180"/>
      <c r="FA110" s="180"/>
      <c r="FI110" s="9"/>
    </row>
    <row r="111" spans="1:165" ht="12.75">
      <c r="A111" s="5"/>
      <c r="B111" s="880"/>
      <c r="C111" s="880"/>
      <c r="D111" s="880"/>
      <c r="K111" s="6"/>
      <c r="L111" s="6"/>
      <c r="N111" s="5"/>
      <c r="Q111" s="188"/>
      <c r="BI111" s="449"/>
      <c r="BJ111" s="449"/>
      <c r="BK111" s="449"/>
      <c r="BL111" s="449"/>
      <c r="BM111" s="449"/>
      <c r="BP111" s="9"/>
      <c r="BQ111" s="9"/>
      <c r="BT111" s="9"/>
      <c r="BV111" s="180"/>
      <c r="BY111" s="180"/>
      <c r="BZ111" s="449"/>
      <c r="CA111" s="449"/>
      <c r="CD111" s="450"/>
      <c r="CE111" s="451"/>
      <c r="CF111" s="449"/>
      <c r="CG111" s="450"/>
      <c r="CH111" s="451"/>
      <c r="CI111" s="449"/>
      <c r="CJ111" s="449"/>
      <c r="DK111" s="9"/>
      <c r="DL111" s="375"/>
      <c r="DN111" s="9"/>
      <c r="DO111" s="180"/>
      <c r="DR111" s="180"/>
      <c r="EC111" s="18"/>
      <c r="ED111" s="18"/>
      <c r="EE111" s="18"/>
      <c r="EF111" s="18"/>
      <c r="EG111" s="18"/>
      <c r="EH111" s="18"/>
      <c r="EI111" s="18"/>
      <c r="EJ111" s="18"/>
      <c r="EK111" s="18"/>
      <c r="EL111" s="18"/>
      <c r="EM111" s="18"/>
      <c r="EN111" s="18"/>
      <c r="EO111" s="18"/>
      <c r="EP111" s="18"/>
      <c r="EQ111" s="18"/>
      <c r="ER111" s="18"/>
      <c r="ES111" s="18"/>
      <c r="EW111" s="9"/>
      <c r="EX111" s="180"/>
      <c r="FA111" s="180"/>
      <c r="FI111" s="9"/>
    </row>
    <row r="112" spans="1:168" ht="12.75">
      <c r="A112" s="5"/>
      <c r="B112" s="880"/>
      <c r="C112" s="880"/>
      <c r="D112" s="880"/>
      <c r="I112" s="6"/>
      <c r="N112" s="5"/>
      <c r="Q112" s="188"/>
      <c r="BS112" s="9"/>
      <c r="BT112" s="9"/>
      <c r="BV112" s="180"/>
      <c r="BX112" s="9"/>
      <c r="CA112" s="180"/>
      <c r="CD112" s="450"/>
      <c r="CJ112" s="449"/>
      <c r="CK112" s="450"/>
      <c r="CL112" s="450"/>
      <c r="DF112" s="9"/>
      <c r="DH112" s="180"/>
      <c r="DI112" s="9"/>
      <c r="DO112" s="180"/>
      <c r="DR112" s="180"/>
      <c r="EC112" s="18"/>
      <c r="ED112" s="18"/>
      <c r="EE112" s="18"/>
      <c r="EF112" s="18"/>
      <c r="EG112" s="18"/>
      <c r="EH112" s="18"/>
      <c r="EI112" s="18"/>
      <c r="EJ112" s="18"/>
      <c r="EK112" s="18"/>
      <c r="EL112" s="18"/>
      <c r="EM112" s="18"/>
      <c r="EN112" s="18"/>
      <c r="EO112" s="18"/>
      <c r="EP112" s="18"/>
      <c r="EQ112" s="18"/>
      <c r="ER112" s="18"/>
      <c r="ES112" s="18"/>
      <c r="ET112" s="180"/>
      <c r="EU112" s="9"/>
      <c r="EX112" s="180"/>
      <c r="FA112" s="180"/>
      <c r="FG112" s="9"/>
      <c r="FL112" s="9"/>
    </row>
    <row r="113" spans="1:157" ht="12.75">
      <c r="A113" s="5"/>
      <c r="B113" s="880"/>
      <c r="C113" s="880"/>
      <c r="D113" s="880"/>
      <c r="M113" s="6"/>
      <c r="N113" s="5"/>
      <c r="Q113" s="188"/>
      <c r="BP113" s="9"/>
      <c r="BQ113" s="9"/>
      <c r="BT113" s="9"/>
      <c r="BV113" s="180"/>
      <c r="BY113" s="180"/>
      <c r="BZ113" s="180"/>
      <c r="CA113" s="180"/>
      <c r="CK113" s="450"/>
      <c r="CL113" s="450"/>
      <c r="DH113" s="180"/>
      <c r="DK113" s="9"/>
      <c r="DL113" s="375"/>
      <c r="DN113" s="9"/>
      <c r="DO113" s="180"/>
      <c r="DQ113" s="9"/>
      <c r="DR113" s="180"/>
      <c r="EC113" s="18"/>
      <c r="ED113" s="18"/>
      <c r="EE113" s="18"/>
      <c r="EF113" s="18"/>
      <c r="EG113" s="18"/>
      <c r="EH113" s="18"/>
      <c r="EI113" s="18"/>
      <c r="EJ113" s="18"/>
      <c r="EK113" s="18"/>
      <c r="EL113" s="18"/>
      <c r="EM113" s="18"/>
      <c r="EN113" s="18"/>
      <c r="EO113" s="18"/>
      <c r="EP113" s="18"/>
      <c r="EQ113" s="18"/>
      <c r="ER113" s="18"/>
      <c r="ES113" s="18"/>
      <c r="ET113" s="180"/>
      <c r="EW113" s="9"/>
      <c r="EX113" s="180"/>
      <c r="EZ113" s="9"/>
      <c r="FA113" s="180"/>
    </row>
    <row r="114" spans="1:163" ht="12.75">
      <c r="A114" s="5"/>
      <c r="B114" s="880"/>
      <c r="C114" s="880"/>
      <c r="D114" s="880"/>
      <c r="I114" s="6"/>
      <c r="N114" s="5"/>
      <c r="Q114" s="188"/>
      <c r="BP114" s="9"/>
      <c r="BQ114" s="9"/>
      <c r="BS114" s="9"/>
      <c r="BT114" s="9"/>
      <c r="BV114" s="180"/>
      <c r="BY114" s="180"/>
      <c r="BZ114" s="180"/>
      <c r="CA114" s="180"/>
      <c r="CK114" s="450"/>
      <c r="CL114" s="450"/>
      <c r="DF114" s="9"/>
      <c r="DH114" s="180"/>
      <c r="DI114" s="9"/>
      <c r="DO114" s="180"/>
      <c r="DR114" s="180"/>
      <c r="EC114" s="18"/>
      <c r="ED114" s="18"/>
      <c r="EE114" s="18"/>
      <c r="EF114" s="18"/>
      <c r="EG114" s="18"/>
      <c r="EH114" s="18"/>
      <c r="EI114" s="18"/>
      <c r="EJ114" s="18"/>
      <c r="EK114" s="18"/>
      <c r="EL114" s="18"/>
      <c r="EM114" s="18"/>
      <c r="EN114" s="18"/>
      <c r="EO114" s="18"/>
      <c r="EP114" s="18"/>
      <c r="EQ114" s="18"/>
      <c r="ER114" s="18"/>
      <c r="ES114" s="18"/>
      <c r="ET114" s="180"/>
      <c r="EU114" s="9"/>
      <c r="EX114" s="180"/>
      <c r="FA114" s="180"/>
      <c r="FG114" s="9"/>
    </row>
    <row r="115" spans="1:163" ht="12.75">
      <c r="A115" s="5"/>
      <c r="I115" s="6"/>
      <c r="N115" s="5"/>
      <c r="Q115" s="188"/>
      <c r="BP115" s="9"/>
      <c r="BQ115" s="9"/>
      <c r="BS115" s="9"/>
      <c r="BT115" s="9"/>
      <c r="BV115" s="180"/>
      <c r="BY115" s="180"/>
      <c r="BZ115" s="180"/>
      <c r="CA115" s="180"/>
      <c r="CE115" s="450"/>
      <c r="CF115" s="450"/>
      <c r="CG115" s="450"/>
      <c r="CH115" s="450"/>
      <c r="CI115" s="450"/>
      <c r="CK115" s="450"/>
      <c r="CL115" s="450"/>
      <c r="DF115" s="9"/>
      <c r="DH115" s="180"/>
      <c r="DI115" s="9"/>
      <c r="DO115" s="180"/>
      <c r="DR115" s="180"/>
      <c r="EC115" s="18"/>
      <c r="ED115" s="18"/>
      <c r="EE115" s="18"/>
      <c r="EF115" s="18"/>
      <c r="EG115" s="18"/>
      <c r="EH115" s="18"/>
      <c r="EI115" s="18"/>
      <c r="EJ115" s="18"/>
      <c r="EK115" s="18"/>
      <c r="EL115" s="18"/>
      <c r="EM115" s="18"/>
      <c r="EN115" s="18"/>
      <c r="EO115" s="18"/>
      <c r="EP115" s="18"/>
      <c r="EQ115" s="18"/>
      <c r="ER115" s="18"/>
      <c r="ES115" s="18"/>
      <c r="ET115" s="180"/>
      <c r="EU115" s="9"/>
      <c r="EX115" s="180"/>
      <c r="FA115" s="180"/>
      <c r="FG115" s="9"/>
    </row>
    <row r="116" spans="1:163" ht="12.75">
      <c r="A116" s="5"/>
      <c r="I116" s="6"/>
      <c r="N116" s="5"/>
      <c r="Q116" s="188"/>
      <c r="BP116" s="9"/>
      <c r="BQ116" s="9"/>
      <c r="BS116" s="9"/>
      <c r="BT116" s="9"/>
      <c r="BV116" s="180"/>
      <c r="BY116" s="180"/>
      <c r="BZ116" s="180"/>
      <c r="CA116" s="180"/>
      <c r="CD116" s="450"/>
      <c r="CE116" s="450"/>
      <c r="CF116" s="450"/>
      <c r="CG116" s="450"/>
      <c r="CH116" s="450"/>
      <c r="CI116" s="450"/>
      <c r="CJ116" s="450"/>
      <c r="CK116" s="450"/>
      <c r="CL116" s="450"/>
      <c r="DF116" s="9"/>
      <c r="DH116" s="180"/>
      <c r="DI116" s="9"/>
      <c r="DO116" s="180"/>
      <c r="DR116" s="180"/>
      <c r="EC116" s="18"/>
      <c r="ED116" s="18"/>
      <c r="EE116" s="18"/>
      <c r="EF116" s="18"/>
      <c r="EG116" s="18"/>
      <c r="EH116" s="18"/>
      <c r="EI116" s="18"/>
      <c r="EJ116" s="18"/>
      <c r="EK116" s="18"/>
      <c r="EL116" s="18"/>
      <c r="EM116" s="18"/>
      <c r="EN116" s="18"/>
      <c r="EO116" s="18"/>
      <c r="EP116" s="18"/>
      <c r="EQ116" s="18"/>
      <c r="ER116" s="18"/>
      <c r="ES116" s="18"/>
      <c r="ET116" s="180"/>
      <c r="EU116" s="9"/>
      <c r="EX116" s="180"/>
      <c r="FA116" s="180"/>
      <c r="FG116" s="9"/>
    </row>
    <row r="117" spans="1:163" ht="12.75">
      <c r="A117" s="5"/>
      <c r="I117" s="6"/>
      <c r="N117" s="5"/>
      <c r="Q117" s="188"/>
      <c r="BP117" s="9"/>
      <c r="BQ117" s="9"/>
      <c r="BS117" s="9"/>
      <c r="BT117" s="9"/>
      <c r="BV117" s="180"/>
      <c r="BY117" s="180"/>
      <c r="BZ117" s="180"/>
      <c r="CA117" s="180"/>
      <c r="CD117" s="450"/>
      <c r="CE117" s="450"/>
      <c r="CF117" s="450"/>
      <c r="CG117" s="450"/>
      <c r="CH117" s="450"/>
      <c r="CI117" s="450"/>
      <c r="CJ117" s="450"/>
      <c r="CK117" s="450"/>
      <c r="CL117" s="450"/>
      <c r="DF117" s="9"/>
      <c r="DH117" s="180"/>
      <c r="DI117" s="9"/>
      <c r="DO117" s="180"/>
      <c r="DR117" s="180"/>
      <c r="EC117" s="18"/>
      <c r="ED117" s="18"/>
      <c r="EE117" s="18"/>
      <c r="EF117" s="18"/>
      <c r="EG117" s="18"/>
      <c r="EH117" s="18"/>
      <c r="EI117" s="18"/>
      <c r="EJ117" s="18"/>
      <c r="EK117" s="18"/>
      <c r="EL117" s="18"/>
      <c r="EM117" s="18"/>
      <c r="EN117" s="18"/>
      <c r="EO117" s="18"/>
      <c r="EP117" s="18"/>
      <c r="EQ117" s="18"/>
      <c r="ER117" s="18"/>
      <c r="ES117" s="18"/>
      <c r="ET117" s="180"/>
      <c r="EU117" s="9"/>
      <c r="EX117" s="180"/>
      <c r="FA117" s="180"/>
      <c r="FG117" s="9"/>
    </row>
    <row r="118" spans="1:163" ht="12.75">
      <c r="A118" s="5"/>
      <c r="I118" s="6"/>
      <c r="N118" s="5"/>
      <c r="Q118" s="188"/>
      <c r="BP118" s="9"/>
      <c r="BQ118" s="9"/>
      <c r="BS118" s="9"/>
      <c r="BT118" s="9"/>
      <c r="BV118" s="180"/>
      <c r="BY118" s="180"/>
      <c r="BZ118" s="180"/>
      <c r="CA118" s="180"/>
      <c r="CD118" s="450"/>
      <c r="CJ118" s="450"/>
      <c r="CK118" s="450"/>
      <c r="CL118" s="450"/>
      <c r="DF118" s="9"/>
      <c r="DH118" s="180"/>
      <c r="DI118" s="9"/>
      <c r="DO118" s="180"/>
      <c r="DR118" s="180"/>
      <c r="EC118" s="18"/>
      <c r="ED118" s="18"/>
      <c r="EE118" s="18"/>
      <c r="EF118" s="18"/>
      <c r="EG118" s="18"/>
      <c r="EH118" s="18"/>
      <c r="EI118" s="18"/>
      <c r="EJ118" s="18"/>
      <c r="EK118" s="18"/>
      <c r="EL118" s="18"/>
      <c r="EM118" s="18"/>
      <c r="EN118" s="18"/>
      <c r="EO118" s="18"/>
      <c r="EP118" s="18"/>
      <c r="EQ118" s="18"/>
      <c r="ER118" s="18"/>
      <c r="ES118" s="18"/>
      <c r="ET118" s="180"/>
      <c r="EU118" s="9"/>
      <c r="EX118" s="180"/>
      <c r="FA118" s="180"/>
      <c r="FG118" s="9"/>
    </row>
    <row r="119" spans="1:163" ht="12.75">
      <c r="A119" s="5"/>
      <c r="I119" s="6"/>
      <c r="N119" s="5"/>
      <c r="Q119" s="188"/>
      <c r="BP119" s="9"/>
      <c r="BQ119" s="9"/>
      <c r="BS119" s="9"/>
      <c r="BT119" s="9"/>
      <c r="BV119" s="180"/>
      <c r="BY119" s="180"/>
      <c r="BZ119" s="180"/>
      <c r="CA119" s="180"/>
      <c r="DF119" s="9"/>
      <c r="DH119" s="180"/>
      <c r="DI119" s="9"/>
      <c r="DO119" s="180"/>
      <c r="DR119" s="180"/>
      <c r="EC119" s="18"/>
      <c r="ED119" s="18"/>
      <c r="EE119" s="18"/>
      <c r="EF119" s="18"/>
      <c r="EG119" s="18"/>
      <c r="EH119" s="18"/>
      <c r="EI119" s="18"/>
      <c r="EJ119" s="18"/>
      <c r="EK119" s="18"/>
      <c r="EL119" s="18"/>
      <c r="EM119" s="18"/>
      <c r="EN119" s="18"/>
      <c r="EO119" s="18"/>
      <c r="EP119" s="18"/>
      <c r="EQ119" s="18"/>
      <c r="ER119" s="18"/>
      <c r="ES119" s="18"/>
      <c r="ET119" s="180"/>
      <c r="EU119" s="9"/>
      <c r="EX119" s="180"/>
      <c r="FA119" s="180"/>
      <c r="FG119" s="9"/>
    </row>
    <row r="120" spans="1:163" ht="12.75">
      <c r="A120" s="5"/>
      <c r="I120" s="6"/>
      <c r="N120" s="5"/>
      <c r="Q120" s="188"/>
      <c r="BS120" s="9"/>
      <c r="BT120" s="9"/>
      <c r="DF120" s="9"/>
      <c r="DH120" s="180"/>
      <c r="DI120" s="9"/>
      <c r="DO120" s="180"/>
      <c r="DR120" s="180"/>
      <c r="EC120" s="18"/>
      <c r="ED120" s="18"/>
      <c r="EE120" s="18"/>
      <c r="EF120" s="18"/>
      <c r="EG120" s="18"/>
      <c r="EH120" s="18"/>
      <c r="EI120" s="18"/>
      <c r="EJ120" s="18"/>
      <c r="EK120" s="18"/>
      <c r="EL120" s="18"/>
      <c r="EM120" s="18"/>
      <c r="EN120" s="18"/>
      <c r="EO120" s="18"/>
      <c r="EP120" s="18"/>
      <c r="EQ120" s="18"/>
      <c r="ER120" s="18"/>
      <c r="ES120" s="18"/>
      <c r="ET120" s="180"/>
      <c r="EU120" s="9"/>
      <c r="EX120" s="180"/>
      <c r="FA120" s="180"/>
      <c r="FG120" s="9"/>
    </row>
    <row r="121" spans="17:149" ht="12.75">
      <c r="Q121" s="188"/>
      <c r="EC121" s="18"/>
      <c r="ED121" s="18"/>
      <c r="EE121" s="18"/>
      <c r="EF121" s="18"/>
      <c r="EG121" s="18"/>
      <c r="EH121" s="18"/>
      <c r="EI121" s="18"/>
      <c r="EJ121" s="18"/>
      <c r="EK121" s="18"/>
      <c r="EL121" s="18"/>
      <c r="EM121" s="18"/>
      <c r="EN121" s="18"/>
      <c r="EO121" s="18"/>
      <c r="EP121" s="18"/>
      <c r="EQ121" s="18"/>
      <c r="ER121" s="18"/>
      <c r="ES121" s="18"/>
    </row>
    <row r="122" spans="17:149" ht="12.75">
      <c r="Q122" s="188"/>
      <c r="EC122" s="18"/>
      <c r="ED122" s="18"/>
      <c r="EE122" s="18"/>
      <c r="EF122" s="18"/>
      <c r="EG122" s="18"/>
      <c r="EH122" s="18"/>
      <c r="EI122" s="18"/>
      <c r="EJ122" s="18"/>
      <c r="EK122" s="18"/>
      <c r="EL122" s="18"/>
      <c r="EM122" s="18"/>
      <c r="EN122" s="18"/>
      <c r="EO122" s="18"/>
      <c r="EP122" s="18"/>
      <c r="EQ122" s="18"/>
      <c r="ER122" s="18"/>
      <c r="ES122" s="18"/>
    </row>
    <row r="123" spans="17:149" ht="12.75">
      <c r="Q123" s="188"/>
      <c r="EC123" s="18"/>
      <c r="ED123" s="18"/>
      <c r="EE123" s="18"/>
      <c r="EF123" s="18"/>
      <c r="EG123" s="18"/>
      <c r="EH123" s="18"/>
      <c r="EI123" s="18"/>
      <c r="EJ123" s="18"/>
      <c r="EK123" s="18"/>
      <c r="EL123" s="18"/>
      <c r="EM123" s="18"/>
      <c r="EN123" s="18"/>
      <c r="EO123" s="18"/>
      <c r="EP123" s="18"/>
      <c r="EQ123" s="18"/>
      <c r="ER123" s="18"/>
      <c r="ES123" s="18"/>
    </row>
    <row r="124" spans="17:149" ht="12.75">
      <c r="Q124" s="188"/>
      <c r="EC124" s="18"/>
      <c r="ED124" s="18"/>
      <c r="EE124" s="18"/>
      <c r="EF124" s="18"/>
      <c r="EG124" s="18"/>
      <c r="EH124" s="18"/>
      <c r="EI124" s="18"/>
      <c r="EJ124" s="18"/>
      <c r="EK124" s="18"/>
      <c r="EL124" s="18"/>
      <c r="EM124" s="18"/>
      <c r="EN124" s="18"/>
      <c r="EO124" s="18"/>
      <c r="EP124" s="18"/>
      <c r="EQ124" s="18"/>
      <c r="ER124" s="18"/>
      <c r="ES124" s="18"/>
    </row>
    <row r="125" spans="17:149" ht="12.75">
      <c r="Q125" s="188"/>
      <c r="EC125" s="18"/>
      <c r="ED125" s="18"/>
      <c r="EE125" s="18"/>
      <c r="EF125" s="18"/>
      <c r="EG125" s="18"/>
      <c r="EH125" s="18"/>
      <c r="EI125" s="18"/>
      <c r="EJ125" s="18"/>
      <c r="EK125" s="18"/>
      <c r="EL125" s="18"/>
      <c r="EM125" s="18"/>
      <c r="EN125" s="18"/>
      <c r="EO125" s="18"/>
      <c r="EP125" s="18"/>
      <c r="EQ125" s="18"/>
      <c r="ER125" s="18"/>
      <c r="ES125" s="18"/>
    </row>
    <row r="126" spans="17:149" ht="12.75">
      <c r="Q126" s="188"/>
      <c r="EC126" s="18"/>
      <c r="ED126" s="18"/>
      <c r="EE126" s="18"/>
      <c r="EF126" s="18"/>
      <c r="EG126" s="18"/>
      <c r="EH126" s="18"/>
      <c r="EI126" s="18"/>
      <c r="EJ126" s="18"/>
      <c r="EK126" s="18"/>
      <c r="EL126" s="18"/>
      <c r="EM126" s="18"/>
      <c r="EN126" s="18"/>
      <c r="EO126" s="18"/>
      <c r="EP126" s="18"/>
      <c r="EQ126" s="18"/>
      <c r="ER126" s="18"/>
      <c r="ES126" s="18"/>
    </row>
    <row r="127" spans="17:149" ht="12.75">
      <c r="Q127" s="188"/>
      <c r="EC127" s="18"/>
      <c r="ED127" s="18"/>
      <c r="EE127" s="18"/>
      <c r="EF127" s="18"/>
      <c r="EG127" s="18"/>
      <c r="EH127" s="18"/>
      <c r="EI127" s="18"/>
      <c r="EJ127" s="18"/>
      <c r="EK127" s="18"/>
      <c r="EL127" s="18"/>
      <c r="EM127" s="18"/>
      <c r="EN127" s="18"/>
      <c r="EO127" s="18"/>
      <c r="EP127" s="18"/>
      <c r="EQ127" s="18"/>
      <c r="ER127" s="18"/>
      <c r="ES127" s="18"/>
    </row>
    <row r="128" spans="17:149" ht="12.75">
      <c r="Q128" s="188"/>
      <c r="EC128" s="18"/>
      <c r="ED128" s="18"/>
      <c r="EE128" s="18"/>
      <c r="EF128" s="18"/>
      <c r="EG128" s="18"/>
      <c r="EH128" s="18"/>
      <c r="EI128" s="18"/>
      <c r="EJ128" s="18"/>
      <c r="EK128" s="18"/>
      <c r="EL128" s="18"/>
      <c r="EM128" s="18"/>
      <c r="EN128" s="18"/>
      <c r="EO128" s="18"/>
      <c r="EP128" s="18"/>
      <c r="EQ128" s="18"/>
      <c r="ER128" s="18"/>
      <c r="ES128" s="18"/>
    </row>
  </sheetData>
  <mergeCells count="12">
    <mergeCell ref="B5:F5"/>
    <mergeCell ref="B6:B7"/>
    <mergeCell ref="H73:N78"/>
    <mergeCell ref="H2:M2"/>
    <mergeCell ref="E6:F6"/>
    <mergeCell ref="B44:D44"/>
    <mergeCell ref="I6:L6"/>
    <mergeCell ref="M6:N6"/>
    <mergeCell ref="I5:N5"/>
    <mergeCell ref="B45:B46"/>
    <mergeCell ref="H66:N67"/>
    <mergeCell ref="H68:N69"/>
  </mergeCells>
  <hyperlinks>
    <hyperlink ref="F1" location="Sommaire!A19" display="Retour sommaire"/>
    <hyperlink ref="N1" location="Sommaire!A19" display="Retour sommaire"/>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78" max="14" man="1"/>
  </rowBreaks>
  <colBreaks count="2" manualBreakCount="2">
    <brk id="6" max="76" man="1"/>
    <brk id="14" max="65535" man="1"/>
  </colBreaks>
  <drawing r:id="rId1"/>
</worksheet>
</file>

<file path=xl/worksheets/sheet11.xml><?xml version="1.0" encoding="utf-8"?>
<worksheet xmlns="http://schemas.openxmlformats.org/spreadsheetml/2006/main" xmlns:r="http://schemas.openxmlformats.org/officeDocument/2006/relationships">
  <sheetPr codeName="Feuil16">
    <tabColor indexed="45"/>
  </sheetPr>
  <dimension ref="A1:AF268"/>
  <sheetViews>
    <sheetView view="pageBreakPreview" zoomScale="80" zoomScaleSheetLayoutView="80" workbookViewId="0" topLeftCell="A1">
      <selection activeCell="A3" sqref="A3:J3"/>
    </sheetView>
  </sheetViews>
  <sheetFormatPr defaultColWidth="11.421875" defaultRowHeight="12.75"/>
  <cols>
    <col min="1" max="1" width="29.57421875" style="9" customWidth="1"/>
    <col min="2" max="2" width="11.140625" style="152" customWidth="1"/>
    <col min="3" max="3" width="12.57421875" style="152" customWidth="1"/>
    <col min="4" max="4" width="12.28125" style="9" customWidth="1"/>
    <col min="5" max="6" width="13.140625" style="152" customWidth="1"/>
    <col min="7" max="7" width="13.140625" style="9" customWidth="1"/>
    <col min="8" max="8" width="13.140625" style="152" customWidth="1"/>
    <col min="9" max="9" width="12.421875" style="9" customWidth="1"/>
    <col min="10" max="10" width="4.140625" style="152" customWidth="1"/>
    <col min="11" max="11" width="29.8515625" style="6" customWidth="1"/>
    <col min="12" max="12" width="12.00390625" style="6" customWidth="1"/>
    <col min="13" max="13" width="13.28125" style="6" customWidth="1"/>
    <col min="14" max="14" width="11.7109375" style="6" customWidth="1"/>
    <col min="15" max="15" width="0.85546875" style="6" customWidth="1"/>
    <col min="16" max="19" width="11.00390625" style="6" customWidth="1"/>
    <col min="20" max="20" width="5.140625" style="6" customWidth="1"/>
    <col min="21" max="32" width="0" style="0" hidden="1" customWidth="1"/>
  </cols>
  <sheetData>
    <row r="1" spans="1:18" ht="20.25">
      <c r="A1" s="671" t="s">
        <v>429</v>
      </c>
      <c r="D1" s="152"/>
      <c r="G1" s="152"/>
      <c r="I1" s="7" t="s">
        <v>164</v>
      </c>
      <c r="K1" s="671" t="s">
        <v>429</v>
      </c>
      <c r="R1" s="7" t="s">
        <v>164</v>
      </c>
    </row>
    <row r="2" spans="1:20" ht="18">
      <c r="A2" s="771" t="s">
        <v>458</v>
      </c>
      <c r="B2" s="786"/>
      <c r="C2" s="786"/>
      <c r="D2" s="786"/>
      <c r="E2" s="786"/>
      <c r="F2" s="786"/>
      <c r="G2" s="786"/>
      <c r="H2" s="786"/>
      <c r="I2" s="633"/>
      <c r="J2" s="633"/>
      <c r="K2" s="771" t="s">
        <v>456</v>
      </c>
      <c r="L2" s="777"/>
      <c r="M2" s="777"/>
      <c r="N2" s="777"/>
      <c r="O2" s="777"/>
      <c r="P2" s="777"/>
      <c r="Q2" s="777"/>
      <c r="R2" s="777"/>
      <c r="S2" s="571"/>
      <c r="T2" s="571"/>
    </row>
    <row r="3" spans="1:20" ht="18">
      <c r="A3" s="771"/>
      <c r="B3" s="786"/>
      <c r="C3" s="786"/>
      <c r="D3" s="786"/>
      <c r="E3" s="786"/>
      <c r="F3" s="786"/>
      <c r="G3" s="786"/>
      <c r="H3" s="786"/>
      <c r="I3" s="633"/>
      <c r="J3" s="633"/>
      <c r="K3" s="771"/>
      <c r="L3" s="777"/>
      <c r="M3" s="777"/>
      <c r="N3" s="777"/>
      <c r="O3" s="777"/>
      <c r="P3" s="777"/>
      <c r="Q3" s="777"/>
      <c r="R3" s="777"/>
      <c r="S3" s="571"/>
      <c r="T3" s="571"/>
    </row>
    <row r="4" spans="1:32" ht="12.75">
      <c r="A4" s="707" t="s">
        <v>193</v>
      </c>
      <c r="C4" s="5"/>
      <c r="D4" s="5"/>
      <c r="E4" s="6"/>
      <c r="F4" s="5"/>
      <c r="G4" s="5"/>
      <c r="H4" s="6"/>
      <c r="I4" s="5"/>
      <c r="J4" s="5"/>
      <c r="K4" s="707" t="s">
        <v>193</v>
      </c>
      <c r="S4" s="18"/>
      <c r="T4" s="18"/>
      <c r="U4" s="632"/>
      <c r="V4" s="632"/>
      <c r="W4" s="632"/>
      <c r="X4" s="632"/>
      <c r="Y4" s="632"/>
      <c r="Z4" s="632"/>
      <c r="AA4" s="632"/>
      <c r="AB4" s="632"/>
      <c r="AC4" s="632"/>
      <c r="AD4" s="632"/>
      <c r="AE4" s="632"/>
      <c r="AF4" s="632"/>
    </row>
    <row r="5" spans="1:32" ht="16.5" customHeight="1">
      <c r="A5" s="1111" t="s">
        <v>414</v>
      </c>
      <c r="B5" s="20"/>
      <c r="C5" s="634"/>
      <c r="D5" s="634"/>
      <c r="E5" s="634"/>
      <c r="F5" s="634"/>
      <c r="G5" s="634"/>
      <c r="H5" s="634"/>
      <c r="I5" s="634"/>
      <c r="J5" s="634"/>
      <c r="K5" s="1111" t="s">
        <v>316</v>
      </c>
      <c r="L5" s="16"/>
      <c r="M5" s="17"/>
      <c r="O5" s="9"/>
      <c r="S5" s="18"/>
      <c r="T5" s="24"/>
      <c r="U5" s="632"/>
      <c r="V5" s="632"/>
      <c r="W5" s="632"/>
      <c r="X5" s="632"/>
      <c r="Y5" s="632"/>
      <c r="Z5" s="632"/>
      <c r="AA5" s="632"/>
      <c r="AB5" s="632"/>
      <c r="AC5" s="632"/>
      <c r="AD5" s="632"/>
      <c r="AE5" s="632"/>
      <c r="AF5" s="632"/>
    </row>
    <row r="6" spans="1:32" ht="18" customHeight="1">
      <c r="A6" s="533"/>
      <c r="B6" s="534" t="s">
        <v>301</v>
      </c>
      <c r="C6" s="533" t="s">
        <v>302</v>
      </c>
      <c r="D6" s="484" t="s">
        <v>303</v>
      </c>
      <c r="E6" s="628" t="s">
        <v>247</v>
      </c>
      <c r="F6" s="484" t="s">
        <v>304</v>
      </c>
      <c r="G6" s="628" t="s">
        <v>2</v>
      </c>
      <c r="H6" s="484" t="s">
        <v>304</v>
      </c>
      <c r="I6" s="206"/>
      <c r="K6" s="27" t="s">
        <v>236</v>
      </c>
      <c r="L6" s="1393" t="s">
        <v>351</v>
      </c>
      <c r="M6" s="1489"/>
      <c r="N6" s="1490"/>
      <c r="O6" s="212"/>
      <c r="P6" s="1393" t="s">
        <v>159</v>
      </c>
      <c r="Q6" s="1489"/>
      <c r="R6" s="1489"/>
      <c r="S6" s="1492"/>
      <c r="T6" s="632"/>
      <c r="U6" s="1393" t="s">
        <v>351</v>
      </c>
      <c r="V6" s="1489"/>
      <c r="W6" s="1490"/>
      <c r="X6" s="19"/>
      <c r="Y6" s="1393" t="s">
        <v>159</v>
      </c>
      <c r="Z6" s="1489"/>
      <c r="AA6" s="1490"/>
      <c r="AB6" s="43"/>
      <c r="AC6" s="19"/>
      <c r="AD6" s="43"/>
      <c r="AE6" s="19"/>
      <c r="AF6" s="43"/>
    </row>
    <row r="7" spans="1:32" ht="12.75" customHeight="1">
      <c r="A7" s="36" t="s">
        <v>195</v>
      </c>
      <c r="B7" s="635" t="s">
        <v>348</v>
      </c>
      <c r="C7" s="1064" t="s">
        <v>430</v>
      </c>
      <c r="D7" s="637" t="s">
        <v>306</v>
      </c>
      <c r="E7" s="19" t="s">
        <v>264</v>
      </c>
      <c r="F7" s="392" t="s">
        <v>307</v>
      </c>
      <c r="G7" s="19" t="s">
        <v>264</v>
      </c>
      <c r="H7" s="392" t="s">
        <v>308</v>
      </c>
      <c r="I7" s="206"/>
      <c r="J7" s="139"/>
      <c r="K7" s="587" t="s">
        <v>195</v>
      </c>
      <c r="L7" s="1493" t="s">
        <v>514</v>
      </c>
      <c r="M7" s="1493" t="s">
        <v>424</v>
      </c>
      <c r="N7" s="1493" t="s">
        <v>267</v>
      </c>
      <c r="O7" s="1049"/>
      <c r="P7" s="1493" t="s">
        <v>350</v>
      </c>
      <c r="Q7" s="1493" t="s">
        <v>354</v>
      </c>
      <c r="R7" s="1493" t="s">
        <v>425</v>
      </c>
      <c r="S7" s="1493" t="s">
        <v>241</v>
      </c>
      <c r="T7" s="43"/>
      <c r="U7" s="1493" t="s">
        <v>358</v>
      </c>
      <c r="V7" s="1495" t="s">
        <v>362</v>
      </c>
      <c r="W7" s="1493" t="s">
        <v>267</v>
      </c>
      <c r="X7" s="1066" t="s">
        <v>352</v>
      </c>
      <c r="Y7" s="1493" t="s">
        <v>350</v>
      </c>
      <c r="Z7" s="1493" t="s">
        <v>262</v>
      </c>
      <c r="AA7" s="1493" t="s">
        <v>163</v>
      </c>
      <c r="AB7" s="1299" t="s">
        <v>241</v>
      </c>
      <c r="AC7" s="1066" t="s">
        <v>352</v>
      </c>
      <c r="AD7" s="43"/>
      <c r="AE7" s="19" t="s">
        <v>360</v>
      </c>
      <c r="AF7" s="43"/>
    </row>
    <row r="8" spans="1:32" ht="12.75" customHeight="1">
      <c r="A8" s="474"/>
      <c r="B8" s="638" t="s">
        <v>309</v>
      </c>
      <c r="C8" s="640" t="s">
        <v>310</v>
      </c>
      <c r="D8" s="640" t="s">
        <v>311</v>
      </c>
      <c r="E8" s="639" t="s">
        <v>312</v>
      </c>
      <c r="F8" s="640" t="s">
        <v>313</v>
      </c>
      <c r="G8" s="1048" t="s">
        <v>314</v>
      </c>
      <c r="H8" s="640" t="s">
        <v>315</v>
      </c>
      <c r="I8" s="636"/>
      <c r="J8" s="641"/>
      <c r="K8" s="500"/>
      <c r="L8" s="1494"/>
      <c r="M8" s="1494"/>
      <c r="N8" s="1494"/>
      <c r="O8" s="1049"/>
      <c r="P8" s="1494"/>
      <c r="Q8" s="1494"/>
      <c r="R8" s="1494"/>
      <c r="S8" s="1494"/>
      <c r="T8" s="43"/>
      <c r="U8" s="1494"/>
      <c r="V8" s="1496"/>
      <c r="W8" s="1494"/>
      <c r="X8" s="1065" t="s">
        <v>353</v>
      </c>
      <c r="Y8" s="1494"/>
      <c r="Z8" s="1494"/>
      <c r="AA8" s="1494"/>
      <c r="AB8" s="1298"/>
      <c r="AC8" s="1065" t="s">
        <v>359</v>
      </c>
      <c r="AD8" s="906"/>
      <c r="AE8" s="906" t="s">
        <v>361</v>
      </c>
      <c r="AF8" s="907"/>
    </row>
    <row r="9" spans="1:32" ht="12.75">
      <c r="A9" s="579" t="s">
        <v>201</v>
      </c>
      <c r="B9" s="1040">
        <f>'T2'!C8-'T3'!H8</f>
        <v>483.02031800000003</v>
      </c>
      <c r="C9" s="1035">
        <f>'T6'!C8</f>
        <v>620.6534620000001</v>
      </c>
      <c r="D9" s="1040">
        <f>C9-B9</f>
        <v>137.63314400000007</v>
      </c>
      <c r="E9" s="1035">
        <f>'T3'!H8</f>
        <v>23.25</v>
      </c>
      <c r="F9" s="1040">
        <f aca="true" t="shared" si="0" ref="F9:F38">D9-E9</f>
        <v>114.38314400000007</v>
      </c>
      <c r="G9" s="1035">
        <f>'T4'!D8</f>
        <v>53.253042</v>
      </c>
      <c r="H9" s="1040">
        <f>F9-G9</f>
        <v>61.13010200000007</v>
      </c>
      <c r="I9" s="1047"/>
      <c r="J9" s="73"/>
      <c r="K9" s="999" t="s">
        <v>201</v>
      </c>
      <c r="L9" s="1050">
        <f aca="true" t="shared" si="1" ref="L9:L37">U9/X9</f>
        <v>0.4630620743193798</v>
      </c>
      <c r="M9" s="608">
        <f aca="true" t="shared" si="2" ref="M9:M38">V9/X9</f>
        <v>0.1861895836081988</v>
      </c>
      <c r="N9" s="608">
        <f aca="true" t="shared" si="3" ref="N9:N38">W9/X9</f>
        <v>0.35074834207242145</v>
      </c>
      <c r="O9" s="287"/>
      <c r="P9" s="1050">
        <f>Y9/AC9</f>
        <v>0.21558652987048949</v>
      </c>
      <c r="Q9" s="608">
        <f aca="true" t="shared" si="4" ref="Q9:Q38">Z9/AC9</f>
        <v>0.5757718143899938</v>
      </c>
      <c r="R9" s="608">
        <f>AA9/AC9</f>
        <v>0.19200771856897586</v>
      </c>
      <c r="S9" s="608">
        <f>AB9/AC9</f>
        <v>0.016633937170540822</v>
      </c>
      <c r="T9"/>
      <c r="U9" s="1072">
        <f>F9</f>
        <v>114.38314400000007</v>
      </c>
      <c r="V9" s="1073">
        <f>'T6'!F8-W9</f>
        <v>45.99156599999999</v>
      </c>
      <c r="W9" s="1074">
        <f>'T5'!J8</f>
        <v>86.64</v>
      </c>
      <c r="X9" s="1070">
        <f aca="true" t="shared" si="5" ref="X9:X38">W9+V9+U9</f>
        <v>247.01471000000006</v>
      </c>
      <c r="Y9" s="905">
        <f>'T4'!D8</f>
        <v>53.253042</v>
      </c>
      <c r="Z9" s="905">
        <f>'T4'!B8</f>
        <v>142.22410200000002</v>
      </c>
      <c r="AA9" s="905">
        <f>'T4'!F8</f>
        <v>47.428729000000004</v>
      </c>
      <c r="AB9" s="905">
        <f>'T4'!H8</f>
        <v>4.10882699999999</v>
      </c>
      <c r="AC9" s="1070">
        <f>AA9+Z9+Y9+AB9</f>
        <v>247.0147</v>
      </c>
      <c r="AD9" s="905"/>
      <c r="AE9" s="905">
        <f>X9-AC9</f>
        <v>1.0000000060017555E-05</v>
      </c>
      <c r="AF9" s="905"/>
    </row>
    <row r="10" spans="1:32" s="506" customFormat="1" ht="12.75">
      <c r="A10" s="578" t="s">
        <v>202</v>
      </c>
      <c r="B10" s="1041">
        <f>'T2'!C9-'T3'!H9</f>
        <v>731.1711</v>
      </c>
      <c r="C10" s="1036">
        <f>'T6'!C9</f>
        <v>1032.379</v>
      </c>
      <c r="D10" s="1041">
        <f aca="true" t="shared" si="6" ref="D10:D38">C10-B10</f>
        <v>301.2078999999999</v>
      </c>
      <c r="E10" s="1036">
        <f>'T3'!H9</f>
        <v>10.13</v>
      </c>
      <c r="F10" s="1041">
        <f t="shared" si="0"/>
        <v>291.0778999999999</v>
      </c>
      <c r="G10" s="1036">
        <f>'T4'!D9</f>
        <v>44.18929999999999</v>
      </c>
      <c r="H10" s="1041">
        <f aca="true" t="shared" si="7" ref="H10:H38">F10-G10</f>
        <v>246.88859999999988</v>
      </c>
      <c r="I10" s="1047"/>
      <c r="J10" s="73"/>
      <c r="K10" s="148" t="s">
        <v>202</v>
      </c>
      <c r="L10" s="1051">
        <f t="shared" si="1"/>
        <v>0.476619865078992</v>
      </c>
      <c r="M10" s="611">
        <f t="shared" si="2"/>
        <v>0.12061821520390346</v>
      </c>
      <c r="N10" s="611">
        <f t="shared" si="3"/>
        <v>0.4027619197171045</v>
      </c>
      <c r="O10" s="287"/>
      <c r="P10" s="1051">
        <f aca="true" t="shared" si="8" ref="P10:P38">Y10/AC10</f>
        <v>0.07235680608494516</v>
      </c>
      <c r="Q10" s="611">
        <f t="shared" si="4"/>
        <v>0.5560409278454163</v>
      </c>
      <c r="R10" s="611">
        <f aca="true" t="shared" si="9" ref="R10:R38">AA10/AC10</f>
        <v>0.36145463226801156</v>
      </c>
      <c r="S10" s="611">
        <f aca="true" t="shared" si="10" ref="S10:S38">AB10/AC10</f>
        <v>0.010147633801626957</v>
      </c>
      <c r="U10" s="1067">
        <f aca="true" t="shared" si="11" ref="U10:U38">F10</f>
        <v>291.0778999999999</v>
      </c>
      <c r="V10" s="905">
        <f>'T6'!F9-W10</f>
        <v>73.66309999999996</v>
      </c>
      <c r="W10" s="1075">
        <f>'T5'!J9</f>
        <v>245.97190000000003</v>
      </c>
      <c r="X10" s="1070">
        <f t="shared" si="5"/>
        <v>610.7128999999999</v>
      </c>
      <c r="Y10" s="905">
        <f>'T4'!D9</f>
        <v>44.18929999999999</v>
      </c>
      <c r="Z10" s="905">
        <f>'T4'!B9</f>
        <v>339.58186800000004</v>
      </c>
      <c r="AA10" s="905">
        <f>'T4'!F9</f>
        <v>220.745332</v>
      </c>
      <c r="AB10" s="905">
        <f>'T4'!H9</f>
        <v>6.197300000000046</v>
      </c>
      <c r="AC10" s="1070">
        <f aca="true" t="shared" si="12" ref="AC10:AC38">AA10+Z10+Y10+AB10</f>
        <v>610.7138000000001</v>
      </c>
      <c r="AD10" s="905"/>
      <c r="AE10" s="905">
        <f aca="true" t="shared" si="13" ref="AE10:AE38">X10-AC10</f>
        <v>-0.0009000000002288289</v>
      </c>
      <c r="AF10" s="905"/>
    </row>
    <row r="11" spans="1:32" ht="12.75">
      <c r="A11" s="579" t="s">
        <v>203</v>
      </c>
      <c r="B11" s="1042">
        <f>'T2'!C10-'T3'!H10</f>
        <v>385.022979</v>
      </c>
      <c r="C11" s="1037">
        <f>'T6'!C10</f>
        <v>511.650056</v>
      </c>
      <c r="D11" s="1042">
        <f t="shared" si="6"/>
        <v>126.62707699999999</v>
      </c>
      <c r="E11" s="1037">
        <f>'T3'!H10</f>
        <v>20.4</v>
      </c>
      <c r="F11" s="1042">
        <f t="shared" si="0"/>
        <v>106.22707699999998</v>
      </c>
      <c r="G11" s="1037">
        <f>'T4'!D10</f>
        <v>45.6</v>
      </c>
      <c r="H11" s="1042">
        <f t="shared" si="7"/>
        <v>60.62707699999998</v>
      </c>
      <c r="I11" s="1047"/>
      <c r="J11" s="73"/>
      <c r="K11" s="999" t="s">
        <v>203</v>
      </c>
      <c r="L11" s="1052">
        <f t="shared" si="1"/>
        <v>0.40385760050712793</v>
      </c>
      <c r="M11" s="613">
        <f t="shared" si="2"/>
        <v>0.2737469661420658</v>
      </c>
      <c r="N11" s="613">
        <f t="shared" si="3"/>
        <v>0.32239543335080617</v>
      </c>
      <c r="O11" s="287"/>
      <c r="P11" s="1052">
        <f t="shared" si="8"/>
        <v>0.17336358208486746</v>
      </c>
      <c r="Q11" s="613">
        <f t="shared" si="4"/>
        <v>0.3397131245595552</v>
      </c>
      <c r="R11" s="613">
        <f t="shared" si="9"/>
        <v>0.4204288550436794</v>
      </c>
      <c r="S11" s="613">
        <f t="shared" si="10"/>
        <v>0.06649443831189784</v>
      </c>
      <c r="T11"/>
      <c r="U11" s="1067">
        <f t="shared" si="11"/>
        <v>106.22707699999998</v>
      </c>
      <c r="V11" s="905">
        <f>'T6'!F10-W11</f>
        <v>72.003944</v>
      </c>
      <c r="W11" s="1075">
        <f>'T5'!J10</f>
        <v>84.8</v>
      </c>
      <c r="X11" s="1070">
        <f t="shared" si="5"/>
        <v>263.031021</v>
      </c>
      <c r="Y11" s="905">
        <f>'T4'!D10</f>
        <v>45.6</v>
      </c>
      <c r="Z11" s="905">
        <f>'T4'!B10</f>
        <v>89.35508999999999</v>
      </c>
      <c r="AA11" s="905">
        <f>'T4'!F10</f>
        <v>110.585831</v>
      </c>
      <c r="AB11" s="905">
        <f>'T4'!H10</f>
        <v>17.490100000000005</v>
      </c>
      <c r="AC11" s="1070">
        <f t="shared" si="12"/>
        <v>263.031021</v>
      </c>
      <c r="AD11" s="905"/>
      <c r="AE11" s="905">
        <f t="shared" si="13"/>
        <v>0</v>
      </c>
      <c r="AF11" s="905"/>
    </row>
    <row r="12" spans="1:32" s="506" customFormat="1" ht="12.75">
      <c r="A12" s="578" t="s">
        <v>204</v>
      </c>
      <c r="B12" s="1041">
        <f>'T2'!C11-'T3'!H11</f>
        <v>515.4620570000001</v>
      </c>
      <c r="C12" s="1036">
        <f>'T6'!C11</f>
        <v>622.4853909999999</v>
      </c>
      <c r="D12" s="1041">
        <f t="shared" si="6"/>
        <v>107.02333399999986</v>
      </c>
      <c r="E12" s="1036">
        <f>'T3'!H11</f>
        <v>18.4</v>
      </c>
      <c r="F12" s="1041">
        <f t="shared" si="0"/>
        <v>88.62333399999986</v>
      </c>
      <c r="G12" s="1036">
        <f>'T4'!D11</f>
        <v>30.483</v>
      </c>
      <c r="H12" s="1041">
        <f t="shared" si="7"/>
        <v>58.140333999999854</v>
      </c>
      <c r="I12" s="1047"/>
      <c r="J12" s="73"/>
      <c r="K12" s="148" t="s">
        <v>204</v>
      </c>
      <c r="L12" s="1051">
        <f t="shared" si="1"/>
        <v>0.30375649497577795</v>
      </c>
      <c r="M12" s="611">
        <f t="shared" si="2"/>
        <v>0.18329120112987965</v>
      </c>
      <c r="N12" s="611">
        <f t="shared" si="3"/>
        <v>0.5129523038943424</v>
      </c>
      <c r="O12" s="287"/>
      <c r="P12" s="1051">
        <f t="shared" si="8"/>
        <v>0.10448048858494365</v>
      </c>
      <c r="Q12" s="611">
        <f t="shared" si="4"/>
        <v>0.5786128738059138</v>
      </c>
      <c r="R12" s="611">
        <f t="shared" si="9"/>
        <v>0.28770930235618974</v>
      </c>
      <c r="S12" s="611">
        <f t="shared" si="10"/>
        <v>0.029197335252952827</v>
      </c>
      <c r="U12" s="1067">
        <f t="shared" si="11"/>
        <v>88.62333399999986</v>
      </c>
      <c r="V12" s="905">
        <f>'T6'!F11-W12</f>
        <v>53.476642</v>
      </c>
      <c r="W12" s="1075">
        <f>'T5'!J11</f>
        <v>149.657848</v>
      </c>
      <c r="X12" s="1070">
        <f t="shared" si="5"/>
        <v>291.75782399999986</v>
      </c>
      <c r="Y12" s="905">
        <f>'T4'!D11</f>
        <v>30.483</v>
      </c>
      <c r="Z12" s="905">
        <f>'T4'!B11</f>
        <v>168.81483300000002</v>
      </c>
      <c r="AA12" s="905">
        <f>'T4'!F11</f>
        <v>83.94144</v>
      </c>
      <c r="AB12" s="905">
        <f>'T4'!H11</f>
        <v>8.518551000000008</v>
      </c>
      <c r="AC12" s="1070">
        <f t="shared" si="12"/>
        <v>291.757824</v>
      </c>
      <c r="AD12" s="905"/>
      <c r="AE12" s="905">
        <f t="shared" si="13"/>
        <v>0</v>
      </c>
      <c r="AF12" s="905"/>
    </row>
    <row r="13" spans="1:32" ht="12.75">
      <c r="A13" s="579" t="s">
        <v>205</v>
      </c>
      <c r="B13" s="1042">
        <f>'T2'!C12-'T3'!H12</f>
        <v>729.3082</v>
      </c>
      <c r="C13" s="1037">
        <f>'T6'!C12</f>
        <v>1005.877</v>
      </c>
      <c r="D13" s="1042">
        <f t="shared" si="6"/>
        <v>276.5687999999999</v>
      </c>
      <c r="E13" s="1037">
        <f>'T3'!H12</f>
        <v>9.9018</v>
      </c>
      <c r="F13" s="1042">
        <f t="shared" si="0"/>
        <v>266.6669999999999</v>
      </c>
      <c r="G13" s="1037">
        <f>'T4'!D12</f>
        <v>33.3</v>
      </c>
      <c r="H13" s="1042">
        <f t="shared" si="7"/>
        <v>233.3669999999999</v>
      </c>
      <c r="I13" s="1047"/>
      <c r="J13" s="73"/>
      <c r="K13" s="999" t="s">
        <v>205</v>
      </c>
      <c r="L13" s="1052">
        <f t="shared" si="1"/>
        <v>0.5225793176429089</v>
      </c>
      <c r="M13" s="613">
        <f t="shared" si="2"/>
        <v>0.11448979991769388</v>
      </c>
      <c r="N13" s="613">
        <f t="shared" si="3"/>
        <v>0.36293088243939725</v>
      </c>
      <c r="O13" s="287"/>
      <c r="P13" s="1052">
        <f t="shared" si="8"/>
        <v>0.06525701071939484</v>
      </c>
      <c r="Q13" s="613">
        <f t="shared" si="4"/>
        <v>0.691497215308942</v>
      </c>
      <c r="R13" s="613">
        <f t="shared" si="9"/>
        <v>0.216634645005781</v>
      </c>
      <c r="S13" s="613">
        <f t="shared" si="10"/>
        <v>0.026611128965882136</v>
      </c>
      <c r="T13"/>
      <c r="U13" s="1067">
        <f t="shared" si="11"/>
        <v>266.6669999999999</v>
      </c>
      <c r="V13" s="905">
        <f>'T6'!F12-W13</f>
        <v>58.423</v>
      </c>
      <c r="W13" s="1075">
        <f>'T5'!J12</f>
        <v>185.2</v>
      </c>
      <c r="X13" s="1070">
        <f t="shared" si="5"/>
        <v>510.2899999999999</v>
      </c>
      <c r="Y13" s="905">
        <f>'T4'!D12</f>
        <v>33.3</v>
      </c>
      <c r="Z13" s="905">
        <f>'T4'!B12</f>
        <v>352.86411400000003</v>
      </c>
      <c r="AA13" s="905">
        <f>'T4'!F12</f>
        <v>110.546493</v>
      </c>
      <c r="AB13" s="905">
        <f>'T4'!H12</f>
        <v>13.579392999999996</v>
      </c>
      <c r="AC13" s="1070">
        <f t="shared" si="12"/>
        <v>510.29</v>
      </c>
      <c r="AD13" s="905"/>
      <c r="AE13" s="905">
        <f t="shared" si="13"/>
        <v>0</v>
      </c>
      <c r="AF13" s="905"/>
    </row>
    <row r="14" spans="1:32" s="506" customFormat="1" ht="12.75">
      <c r="A14" s="578" t="s">
        <v>206</v>
      </c>
      <c r="B14" s="1041">
        <f>'T2'!C13-'T3'!H13</f>
        <v>649.6557</v>
      </c>
      <c r="C14" s="1036">
        <f>'T6'!C13</f>
        <v>881.9363000000001</v>
      </c>
      <c r="D14" s="1041">
        <f t="shared" si="6"/>
        <v>232.28060000000005</v>
      </c>
      <c r="E14" s="1036">
        <f>'T3'!H13</f>
        <v>20.828</v>
      </c>
      <c r="F14" s="1041">
        <f t="shared" si="0"/>
        <v>211.45260000000005</v>
      </c>
      <c r="G14" s="1036">
        <f>'T4'!D13</f>
        <v>43.805</v>
      </c>
      <c r="H14" s="1041">
        <f t="shared" si="7"/>
        <v>167.64760000000004</v>
      </c>
      <c r="I14" s="1047"/>
      <c r="J14" s="73"/>
      <c r="K14" s="148" t="s">
        <v>206</v>
      </c>
      <c r="L14" s="1051">
        <f t="shared" si="1"/>
        <v>0.591703879145584</v>
      </c>
      <c r="M14" s="611">
        <f t="shared" si="2"/>
        <v>0.20122329670009861</v>
      </c>
      <c r="N14" s="611">
        <f t="shared" si="3"/>
        <v>0.20707282415431738</v>
      </c>
      <c r="O14" s="287"/>
      <c r="P14" s="1051">
        <f t="shared" si="8"/>
        <v>0.12257871705513343</v>
      </c>
      <c r="Q14" s="611">
        <f t="shared" si="4"/>
        <v>0.6627450189191807</v>
      </c>
      <c r="R14" s="611">
        <f t="shared" si="9"/>
        <v>0.20695300734101146</v>
      </c>
      <c r="S14" s="611">
        <f t="shared" si="10"/>
        <v>0.0077232566846743775</v>
      </c>
      <c r="U14" s="1067">
        <f t="shared" si="11"/>
        <v>211.45260000000005</v>
      </c>
      <c r="V14" s="905">
        <f>'T6'!F13-W14</f>
        <v>71.90959999999998</v>
      </c>
      <c r="W14" s="1075">
        <f>'T5'!J13</f>
        <v>74</v>
      </c>
      <c r="X14" s="1070">
        <f t="shared" si="5"/>
        <v>357.36220000000003</v>
      </c>
      <c r="Y14" s="905">
        <f>'T4'!D13</f>
        <v>43.805</v>
      </c>
      <c r="Z14" s="905">
        <f>'T4'!B13</f>
        <v>236.84001800000001</v>
      </c>
      <c r="AA14" s="905">
        <f>'T4'!F13</f>
        <v>73.957182</v>
      </c>
      <c r="AB14" s="905">
        <f>'T4'!H13</f>
        <v>2.7599999999999416</v>
      </c>
      <c r="AC14" s="1070">
        <f t="shared" si="12"/>
        <v>357.3622</v>
      </c>
      <c r="AD14" s="905"/>
      <c r="AE14" s="905">
        <f t="shared" si="13"/>
        <v>0</v>
      </c>
      <c r="AF14" s="905"/>
    </row>
    <row r="15" spans="1:32" ht="12.75">
      <c r="A15" s="579" t="s">
        <v>207</v>
      </c>
      <c r="B15" s="1042">
        <f>'T2'!C14-'T3'!H14</f>
        <v>429.31276</v>
      </c>
      <c r="C15" s="1037">
        <f>'T6'!C14</f>
        <v>498.251302</v>
      </c>
      <c r="D15" s="1042">
        <f t="shared" si="6"/>
        <v>68.93854199999998</v>
      </c>
      <c r="E15" s="1037">
        <f>'T3'!H14</f>
        <v>5.8</v>
      </c>
      <c r="F15" s="1042">
        <f t="shared" si="0"/>
        <v>63.13854199999999</v>
      </c>
      <c r="G15" s="1037">
        <f>'T4'!D14</f>
        <v>22.3</v>
      </c>
      <c r="H15" s="1042">
        <f t="shared" si="7"/>
        <v>40.83854199999999</v>
      </c>
      <c r="I15" s="1296"/>
      <c r="J15" s="1297"/>
      <c r="K15" s="999" t="s">
        <v>207</v>
      </c>
      <c r="L15" s="1052">
        <f t="shared" si="1"/>
        <v>0.3508579575383161</v>
      </c>
      <c r="M15" s="613">
        <f t="shared" si="2"/>
        <v>0.2222663691325446</v>
      </c>
      <c r="N15" s="613">
        <f t="shared" si="3"/>
        <v>0.42687567332913934</v>
      </c>
      <c r="O15" s="287"/>
      <c r="P15" s="1052">
        <f t="shared" si="8"/>
        <v>0.12392006855502699</v>
      </c>
      <c r="Q15" s="613">
        <f t="shared" si="4"/>
        <v>0.5033539272186874</v>
      </c>
      <c r="R15" s="613">
        <f t="shared" si="9"/>
        <v>0.3216020297551534</v>
      </c>
      <c r="S15" s="613">
        <f t="shared" si="10"/>
        <v>0.05112397447113212</v>
      </c>
      <c r="T15"/>
      <c r="U15" s="1067">
        <f t="shared" si="11"/>
        <v>63.13854199999999</v>
      </c>
      <c r="V15" s="905">
        <f>'T6'!F14-W15</f>
        <v>39.99788000000001</v>
      </c>
      <c r="W15" s="1075">
        <f>'T5'!J14</f>
        <v>76.818288</v>
      </c>
      <c r="X15" s="1070">
        <f t="shared" si="5"/>
        <v>179.95470999999998</v>
      </c>
      <c r="Y15" s="905">
        <f>'T4'!D14</f>
        <v>22.3</v>
      </c>
      <c r="Z15" s="905">
        <f>'T4'!B14</f>
        <v>90.58091</v>
      </c>
      <c r="AA15" s="905">
        <f>'T4'!F14</f>
        <v>57.8738</v>
      </c>
      <c r="AB15" s="905">
        <f>'T4'!H14</f>
        <v>9.199999999999985</v>
      </c>
      <c r="AC15" s="1070">
        <f t="shared" si="12"/>
        <v>179.95471</v>
      </c>
      <c r="AD15" s="905"/>
      <c r="AE15" s="905">
        <f t="shared" si="13"/>
        <v>0</v>
      </c>
      <c r="AF15" s="905"/>
    </row>
    <row r="16" spans="1:32" s="506" customFormat="1" ht="12.75">
      <c r="A16" s="578" t="s">
        <v>208</v>
      </c>
      <c r="B16" s="1041">
        <f>'T2'!C15-'T3'!H15</f>
        <v>407.50093000000004</v>
      </c>
      <c r="C16" s="1036">
        <f>'T6'!C15</f>
        <v>519.583613</v>
      </c>
      <c r="D16" s="1041">
        <f t="shared" si="6"/>
        <v>112.08268299999997</v>
      </c>
      <c r="E16" s="1036">
        <f>'T3'!H15</f>
        <v>12.9</v>
      </c>
      <c r="F16" s="1041">
        <f t="shared" si="0"/>
        <v>99.18268299999997</v>
      </c>
      <c r="G16" s="1036">
        <f>'T4'!D15</f>
        <v>7.660119000000006</v>
      </c>
      <c r="H16" s="1041">
        <f t="shared" si="7"/>
        <v>91.52256399999996</v>
      </c>
      <c r="I16" s="1297"/>
      <c r="J16" s="1297"/>
      <c r="K16" s="148" t="s">
        <v>208</v>
      </c>
      <c r="L16" s="1051">
        <f t="shared" si="1"/>
        <v>0.4487980260117982</v>
      </c>
      <c r="M16" s="611">
        <f t="shared" si="2"/>
        <v>0.4380778850754733</v>
      </c>
      <c r="N16" s="611">
        <f t="shared" si="3"/>
        <v>0.11312408891272843</v>
      </c>
      <c r="O16" s="287"/>
      <c r="P16" s="1051">
        <f t="shared" si="8"/>
        <v>0.034661759313523235</v>
      </c>
      <c r="Q16" s="611">
        <f t="shared" si="4"/>
        <v>0.4651667377802397</v>
      </c>
      <c r="R16" s="611">
        <f t="shared" si="9"/>
        <v>0.500171502906237</v>
      </c>
      <c r="S16" s="611">
        <f t="shared" si="10"/>
        <v>0</v>
      </c>
      <c r="U16" s="1067">
        <f t="shared" si="11"/>
        <v>99.18268299999997</v>
      </c>
      <c r="V16" s="905">
        <f>'T6'!F15-W16</f>
        <v>96.81357199999998</v>
      </c>
      <c r="W16" s="1075">
        <f>'T5'!J15</f>
        <v>25</v>
      </c>
      <c r="X16" s="1070">
        <f t="shared" si="5"/>
        <v>220.99625499999996</v>
      </c>
      <c r="Y16" s="905">
        <f>'T4'!D15</f>
        <v>7.660119000000006</v>
      </c>
      <c r="Z16" s="905">
        <f>'T4'!B15</f>
        <v>102.800107</v>
      </c>
      <c r="AA16" s="905">
        <f>'T4'!F15</f>
        <v>110.53602900000001</v>
      </c>
      <c r="AB16" s="905">
        <f>'T4'!H15</f>
        <v>0</v>
      </c>
      <c r="AC16" s="1070">
        <f t="shared" si="12"/>
        <v>220.99625500000002</v>
      </c>
      <c r="AD16" s="905"/>
      <c r="AE16" s="905">
        <f t="shared" si="13"/>
        <v>0</v>
      </c>
      <c r="AF16" s="905"/>
    </row>
    <row r="17" spans="1:32" ht="12.75">
      <c r="A17" s="579" t="s">
        <v>209</v>
      </c>
      <c r="B17" s="1042">
        <f>'T2'!C16-'T3'!H16</f>
        <v>334.2293829999999</v>
      </c>
      <c r="C17" s="1037">
        <f>'T6'!C16</f>
        <v>429.706077</v>
      </c>
      <c r="D17" s="1042">
        <f t="shared" si="6"/>
        <v>95.47669400000007</v>
      </c>
      <c r="E17" s="1037">
        <f>'T3'!H16</f>
        <v>6.035</v>
      </c>
      <c r="F17" s="1042">
        <f t="shared" si="0"/>
        <v>89.44169400000007</v>
      </c>
      <c r="G17" s="1037">
        <f>'T4'!D16</f>
        <v>15.65</v>
      </c>
      <c r="H17" s="1042">
        <f t="shared" si="7"/>
        <v>73.79169400000006</v>
      </c>
      <c r="I17" s="1297"/>
      <c r="J17" s="1297"/>
      <c r="K17" s="999" t="s">
        <v>209</v>
      </c>
      <c r="L17" s="1052">
        <f t="shared" si="1"/>
        <v>0.5608688195130797</v>
      </c>
      <c r="M17" s="613">
        <f t="shared" si="2"/>
        <v>0.22631752591753998</v>
      </c>
      <c r="N17" s="613">
        <f t="shared" si="3"/>
        <v>0.21281365456938048</v>
      </c>
      <c r="O17" s="287"/>
      <c r="P17" s="1052">
        <f t="shared" si="8"/>
        <v>0.09813764289146504</v>
      </c>
      <c r="Q17" s="613">
        <f t="shared" si="4"/>
        <v>0.4958528317623126</v>
      </c>
      <c r="R17" s="613">
        <f t="shared" si="9"/>
        <v>0.40113086169321516</v>
      </c>
      <c r="S17" s="613">
        <f t="shared" si="10"/>
        <v>0.004878663653007107</v>
      </c>
      <c r="T17"/>
      <c r="U17" s="1067">
        <f t="shared" si="11"/>
        <v>89.44169400000007</v>
      </c>
      <c r="V17" s="905">
        <f>'T6'!F16-W17</f>
        <v>36.090832999999996</v>
      </c>
      <c r="W17" s="1075">
        <f>'T5'!J16</f>
        <v>33.937372</v>
      </c>
      <c r="X17" s="1070">
        <f t="shared" si="5"/>
        <v>159.46989900000005</v>
      </c>
      <c r="Y17" s="905">
        <f>'T4'!D16</f>
        <v>15.65</v>
      </c>
      <c r="Z17" s="905">
        <f>'T4'!B16</f>
        <v>79.073601</v>
      </c>
      <c r="AA17" s="905">
        <f>'T4'!F16</f>
        <v>63.968298</v>
      </c>
      <c r="AB17" s="905">
        <f>'T4'!H16</f>
        <v>0.7780000000000146</v>
      </c>
      <c r="AC17" s="1070">
        <f t="shared" si="12"/>
        <v>159.46989900000003</v>
      </c>
      <c r="AD17" s="905"/>
      <c r="AE17" s="905">
        <f t="shared" si="13"/>
        <v>0</v>
      </c>
      <c r="AF17" s="905"/>
    </row>
    <row r="18" spans="1:32" s="506" customFormat="1" ht="12.75">
      <c r="A18" s="578" t="s">
        <v>210</v>
      </c>
      <c r="B18" s="1041">
        <f>'T2'!C17-'T3'!H17</f>
        <v>627.19</v>
      </c>
      <c r="C18" s="1036">
        <f>'T6'!C17</f>
        <v>861.457</v>
      </c>
      <c r="D18" s="1041">
        <f t="shared" si="6"/>
        <v>234.26699999999994</v>
      </c>
      <c r="E18" s="1036">
        <f>'T3'!H17</f>
        <v>19</v>
      </c>
      <c r="F18" s="1041">
        <f t="shared" si="0"/>
        <v>215.26699999999994</v>
      </c>
      <c r="G18" s="1036">
        <f>'T4'!D17</f>
        <v>35.132</v>
      </c>
      <c r="H18" s="1041">
        <f t="shared" si="7"/>
        <v>180.13499999999993</v>
      </c>
      <c r="I18" s="1047"/>
      <c r="J18" s="73"/>
      <c r="K18" s="148" t="s">
        <v>210</v>
      </c>
      <c r="L18" s="1051">
        <f t="shared" si="1"/>
        <v>0.4251767726644281</v>
      </c>
      <c r="M18" s="611">
        <f t="shared" si="2"/>
        <v>0.17999802488643102</v>
      </c>
      <c r="N18" s="611">
        <f t="shared" si="3"/>
        <v>0.3948252024491409</v>
      </c>
      <c r="O18" s="287"/>
      <c r="P18" s="1051">
        <f t="shared" si="8"/>
        <v>0.06938968990716966</v>
      </c>
      <c r="Q18" s="611">
        <f t="shared" si="4"/>
        <v>0.3814161564289946</v>
      </c>
      <c r="R18" s="611">
        <f t="shared" si="9"/>
        <v>0.5036875370333794</v>
      </c>
      <c r="S18" s="611">
        <f t="shared" si="10"/>
        <v>0.04550661663045625</v>
      </c>
      <c r="U18" s="1067">
        <f t="shared" si="11"/>
        <v>215.26699999999994</v>
      </c>
      <c r="V18" s="905">
        <f>'T6'!F17-W18</f>
        <v>91.13300000000001</v>
      </c>
      <c r="W18" s="1075">
        <f>'T5'!J17</f>
        <v>199.9</v>
      </c>
      <c r="X18" s="1070">
        <f t="shared" si="5"/>
        <v>506.29999999999995</v>
      </c>
      <c r="Y18" s="905">
        <f>'T4'!D17</f>
        <v>35.132</v>
      </c>
      <c r="Z18" s="905">
        <f>'T4'!B17</f>
        <v>193.111</v>
      </c>
      <c r="AA18" s="905">
        <f>'T4'!F17</f>
        <v>255.017</v>
      </c>
      <c r="AB18" s="905">
        <f>'T4'!H17</f>
        <v>23.04</v>
      </c>
      <c r="AC18" s="1070">
        <f t="shared" si="12"/>
        <v>506.3</v>
      </c>
      <c r="AD18" s="905"/>
      <c r="AE18" s="905">
        <f t="shared" si="13"/>
        <v>0</v>
      </c>
      <c r="AF18" s="905"/>
    </row>
    <row r="19" spans="1:32" ht="12.75">
      <c r="A19" s="579" t="s">
        <v>211</v>
      </c>
      <c r="B19" s="1042">
        <f>'T2'!C18-'T3'!H18</f>
        <v>302.53950000000003</v>
      </c>
      <c r="C19" s="1037">
        <f>'T6'!C18</f>
        <v>351.122</v>
      </c>
      <c r="D19" s="1042">
        <f t="shared" si="6"/>
        <v>48.58249999999998</v>
      </c>
      <c r="E19" s="1037">
        <f>'T3'!H18</f>
        <v>10.114</v>
      </c>
      <c r="F19" s="1042">
        <f t="shared" si="0"/>
        <v>38.46849999999998</v>
      </c>
      <c r="G19" s="1037">
        <f>'T4'!D18</f>
        <v>19</v>
      </c>
      <c r="H19" s="1042">
        <f t="shared" si="7"/>
        <v>19.468499999999977</v>
      </c>
      <c r="I19" s="1047"/>
      <c r="J19" s="73"/>
      <c r="K19" s="999" t="s">
        <v>211</v>
      </c>
      <c r="L19" s="1052">
        <f t="shared" si="1"/>
        <v>0.26353937522222215</v>
      </c>
      <c r="M19" s="613">
        <f t="shared" si="2"/>
        <v>0.17187921109114496</v>
      </c>
      <c r="N19" s="613">
        <f t="shared" si="3"/>
        <v>0.5645814136866328</v>
      </c>
      <c r="O19" s="287"/>
      <c r="P19" s="1052">
        <f t="shared" si="8"/>
        <v>0.13016489151441368</v>
      </c>
      <c r="Q19" s="613">
        <f t="shared" si="4"/>
        <v>0.591502835881939</v>
      </c>
      <c r="R19" s="613">
        <f t="shared" si="9"/>
        <v>0.20273181853369934</v>
      </c>
      <c r="S19" s="613">
        <f t="shared" si="10"/>
        <v>0.07560045406994799</v>
      </c>
      <c r="T19"/>
      <c r="U19" s="1067">
        <f t="shared" si="11"/>
        <v>38.46849999999998</v>
      </c>
      <c r="V19" s="905">
        <f>'T6'!F18-W19</f>
        <v>25.088985000000008</v>
      </c>
      <c r="W19" s="1075">
        <f>'T5'!J18</f>
        <v>82.411215</v>
      </c>
      <c r="X19" s="1070">
        <f t="shared" si="5"/>
        <v>145.96869999999998</v>
      </c>
      <c r="Y19" s="905">
        <f>'T4'!D18</f>
        <v>19</v>
      </c>
      <c r="Z19" s="905">
        <f>'T4'!B18</f>
        <v>86.34089999999999</v>
      </c>
      <c r="AA19" s="905">
        <f>'T4'!F18</f>
        <v>29.5925</v>
      </c>
      <c r="AB19" s="905">
        <f>'T4'!H18</f>
        <v>11.035300000000017</v>
      </c>
      <c r="AC19" s="1070">
        <f t="shared" si="12"/>
        <v>145.9687</v>
      </c>
      <c r="AD19" s="905"/>
      <c r="AE19" s="905">
        <f t="shared" si="13"/>
        <v>0</v>
      </c>
      <c r="AF19" s="905"/>
    </row>
    <row r="20" spans="1:32" s="506" customFormat="1" ht="12.75">
      <c r="A20" s="578" t="s">
        <v>212</v>
      </c>
      <c r="B20" s="1041">
        <f>'T2'!C19-'T3'!H19</f>
        <v>682.633373</v>
      </c>
      <c r="C20" s="1036">
        <f>'T6'!C19</f>
        <v>847.35</v>
      </c>
      <c r="D20" s="1041">
        <f t="shared" si="6"/>
        <v>164.71662700000002</v>
      </c>
      <c r="E20" s="1036">
        <f>'T3'!H19</f>
        <v>25.559999</v>
      </c>
      <c r="F20" s="1041">
        <f t="shared" si="0"/>
        <v>139.156628</v>
      </c>
      <c r="G20" s="1036">
        <f>'T4'!D19</f>
        <v>40.917</v>
      </c>
      <c r="H20" s="1041">
        <f t="shared" si="7"/>
        <v>98.23962800000001</v>
      </c>
      <c r="I20" s="1047"/>
      <c r="J20" s="73"/>
      <c r="K20" s="148" t="s">
        <v>212</v>
      </c>
      <c r="L20" s="1051">
        <f t="shared" si="1"/>
        <v>0.42973566404020463</v>
      </c>
      <c r="M20" s="611">
        <f t="shared" si="2"/>
        <v>0.26144996598224424</v>
      </c>
      <c r="N20" s="611">
        <f t="shared" si="3"/>
        <v>0.3088143699775512</v>
      </c>
      <c r="O20" s="287"/>
      <c r="P20" s="1051">
        <f t="shared" si="8"/>
        <v>0.1263575757637146</v>
      </c>
      <c r="Q20" s="611">
        <f t="shared" si="4"/>
        <v>0.6318945741834</v>
      </c>
      <c r="R20" s="611">
        <f t="shared" si="9"/>
        <v>0.2168927340203324</v>
      </c>
      <c r="S20" s="611">
        <f t="shared" si="10"/>
        <v>0.02485511603255269</v>
      </c>
      <c r="U20" s="1067">
        <f t="shared" si="11"/>
        <v>139.156628</v>
      </c>
      <c r="V20" s="905">
        <f>'T6'!F19-W20</f>
        <v>84.6625</v>
      </c>
      <c r="W20" s="1075">
        <f>'T5'!J19</f>
        <v>100</v>
      </c>
      <c r="X20" s="1070">
        <f t="shared" si="5"/>
        <v>323.819128</v>
      </c>
      <c r="Y20" s="905">
        <f>'T4'!D19</f>
        <v>40.917</v>
      </c>
      <c r="Z20" s="905">
        <f>'T4'!B19</f>
        <v>204.61954999999998</v>
      </c>
      <c r="AA20" s="905">
        <f>'T4'!F19</f>
        <v>70.234016</v>
      </c>
      <c r="AB20" s="905">
        <f>'T4'!H19</f>
        <v>8.048562000000034</v>
      </c>
      <c r="AC20" s="1070">
        <f t="shared" si="12"/>
        <v>323.8191280000001</v>
      </c>
      <c r="AD20" s="905"/>
      <c r="AE20" s="905">
        <f t="shared" si="13"/>
        <v>0</v>
      </c>
      <c r="AF20" s="905"/>
    </row>
    <row r="21" spans="1:32" ht="12.75">
      <c r="A21" s="579" t="s">
        <v>213</v>
      </c>
      <c r="B21" s="1042">
        <f>'T2'!C20-'T3'!H20</f>
        <v>694.9127500000001</v>
      </c>
      <c r="C21" s="1037">
        <f>'T6'!C20</f>
        <v>955.526</v>
      </c>
      <c r="D21" s="1042">
        <f t="shared" si="6"/>
        <v>260.6132499999999</v>
      </c>
      <c r="E21" s="1037">
        <f>'T3'!H20</f>
        <v>7.16805</v>
      </c>
      <c r="F21" s="1042">
        <f t="shared" si="0"/>
        <v>253.4451999999999</v>
      </c>
      <c r="G21" s="1037">
        <f>'T4'!D20</f>
        <v>13.167899999999994</v>
      </c>
      <c r="H21" s="1042">
        <f t="shared" si="7"/>
        <v>240.27729999999988</v>
      </c>
      <c r="I21" s="1047"/>
      <c r="J21" s="73"/>
      <c r="K21" s="999" t="s">
        <v>213</v>
      </c>
      <c r="L21" s="1052">
        <f t="shared" si="1"/>
        <v>0.5416430870970884</v>
      </c>
      <c r="M21" s="613">
        <f t="shared" si="2"/>
        <v>0.24499956402729364</v>
      </c>
      <c r="N21" s="613">
        <f t="shared" si="3"/>
        <v>0.2133573488756179</v>
      </c>
      <c r="O21" s="287"/>
      <c r="P21" s="1052">
        <f t="shared" si="8"/>
        <v>0.02814139706171492</v>
      </c>
      <c r="Q21" s="613">
        <f t="shared" si="4"/>
        <v>0.7187522974051931</v>
      </c>
      <c r="R21" s="613">
        <f t="shared" si="9"/>
        <v>0.24650794410658938</v>
      </c>
      <c r="S21" s="613">
        <f t="shared" si="10"/>
        <v>0.006598361426502603</v>
      </c>
      <c r="T21"/>
      <c r="U21" s="1067">
        <f t="shared" si="11"/>
        <v>253.4451999999999</v>
      </c>
      <c r="V21" s="905">
        <f>'T6'!F20-W21</f>
        <v>114.63999999999999</v>
      </c>
      <c r="W21" s="1075">
        <f>'T5'!J20</f>
        <v>99.834</v>
      </c>
      <c r="X21" s="1070">
        <f t="shared" si="5"/>
        <v>467.9191999999999</v>
      </c>
      <c r="Y21" s="905">
        <f>'T4'!D20</f>
        <v>13.167899999999994</v>
      </c>
      <c r="Z21" s="905">
        <f>'T4'!B20</f>
        <v>336.318</v>
      </c>
      <c r="AA21" s="905">
        <f>'T4'!F20</f>
        <v>115.3458</v>
      </c>
      <c r="AB21" s="905">
        <f>'T4'!H20</f>
        <v>3.0874999999999564</v>
      </c>
      <c r="AC21" s="1070">
        <f t="shared" si="12"/>
        <v>467.91919999999993</v>
      </c>
      <c r="AD21" s="905"/>
      <c r="AE21" s="905">
        <f t="shared" si="13"/>
        <v>0</v>
      </c>
      <c r="AF21" s="905"/>
    </row>
    <row r="22" spans="1:32" s="506" customFormat="1" ht="12.75">
      <c r="A22" s="578" t="s">
        <v>214</v>
      </c>
      <c r="B22" s="1041">
        <f>'T2'!C21-'T3'!H21</f>
        <v>1225.4544030000002</v>
      </c>
      <c r="C22" s="1036">
        <f>'T6'!C21</f>
        <v>1509.117027</v>
      </c>
      <c r="D22" s="1041">
        <f t="shared" si="6"/>
        <v>283.6626239999998</v>
      </c>
      <c r="E22" s="1036">
        <f>'T3'!H21</f>
        <v>46.331160000000004</v>
      </c>
      <c r="F22" s="1041">
        <f t="shared" si="0"/>
        <v>237.3314639999998</v>
      </c>
      <c r="G22" s="1036">
        <f>'T4'!D21</f>
        <v>106.76425299999997</v>
      </c>
      <c r="H22" s="1041">
        <f t="shared" si="7"/>
        <v>130.56721099999984</v>
      </c>
      <c r="I22" s="1047"/>
      <c r="J22" s="73"/>
      <c r="K22" s="148" t="s">
        <v>214</v>
      </c>
      <c r="L22" s="1051">
        <f t="shared" si="1"/>
        <v>0.3083459408081952</v>
      </c>
      <c r="M22" s="611">
        <f t="shared" si="2"/>
        <v>0.17632412265788935</v>
      </c>
      <c r="N22" s="611">
        <f t="shared" si="3"/>
        <v>0.5153299365339153</v>
      </c>
      <c r="O22" s="287"/>
      <c r="P22" s="1051">
        <f t="shared" si="8"/>
        <v>0.13871032302724595</v>
      </c>
      <c r="Q22" s="611">
        <f t="shared" si="4"/>
        <v>0.48085080945896824</v>
      </c>
      <c r="R22" s="611">
        <f t="shared" si="9"/>
        <v>0.37481332001814055</v>
      </c>
      <c r="S22" s="611">
        <f t="shared" si="10"/>
        <v>0.005625547495645325</v>
      </c>
      <c r="U22" s="1067">
        <f t="shared" si="11"/>
        <v>237.3314639999998</v>
      </c>
      <c r="V22" s="905">
        <f>'T6'!F21-W22</f>
        <v>135.71530100000007</v>
      </c>
      <c r="W22" s="1075">
        <f>'T5'!J21</f>
        <v>396.6454299999999</v>
      </c>
      <c r="X22" s="1070">
        <f t="shared" si="5"/>
        <v>769.6921949999999</v>
      </c>
      <c r="Y22" s="905">
        <f>'T4'!D21</f>
        <v>106.76425299999997</v>
      </c>
      <c r="Z22" s="905">
        <f>'T4'!B21</f>
        <v>370.10711499999996</v>
      </c>
      <c r="AA22" s="905">
        <f>'T4'!F21</f>
        <v>288.490887</v>
      </c>
      <c r="AB22" s="905">
        <f>'T4'!H21</f>
        <v>4.329940000000002</v>
      </c>
      <c r="AC22" s="1070">
        <f t="shared" si="12"/>
        <v>769.6921949999999</v>
      </c>
      <c r="AD22" s="905"/>
      <c r="AE22" s="905">
        <f t="shared" si="13"/>
        <v>0</v>
      </c>
      <c r="AF22" s="905"/>
    </row>
    <row r="23" spans="1:32" ht="12.75">
      <c r="A23" s="579" t="s">
        <v>215</v>
      </c>
      <c r="B23" s="1042">
        <f>'T2'!C22-'T3'!H22</f>
        <v>425.035994</v>
      </c>
      <c r="C23" s="1037">
        <f>'T6'!C22</f>
        <v>538.254725</v>
      </c>
      <c r="D23" s="1042">
        <f t="shared" si="6"/>
        <v>113.21873099999999</v>
      </c>
      <c r="E23" s="1037">
        <f>'T3'!H22</f>
        <v>9.875321</v>
      </c>
      <c r="F23" s="1042">
        <f t="shared" si="0"/>
        <v>103.34340999999999</v>
      </c>
      <c r="G23" s="1037">
        <f>'T4'!D22</f>
        <v>26.326361999999992</v>
      </c>
      <c r="H23" s="1042">
        <f t="shared" si="7"/>
        <v>77.017048</v>
      </c>
      <c r="I23" s="1047"/>
      <c r="J23" s="73"/>
      <c r="K23" s="999" t="s">
        <v>215</v>
      </c>
      <c r="L23" s="1052">
        <f t="shared" si="1"/>
        <v>0.37825918058251423</v>
      </c>
      <c r="M23" s="613">
        <f t="shared" si="2"/>
        <v>0.17584936112543967</v>
      </c>
      <c r="N23" s="613">
        <f t="shared" si="3"/>
        <v>0.4458914582920461</v>
      </c>
      <c r="O23" s="287"/>
      <c r="P23" s="1052">
        <f t="shared" si="8"/>
        <v>0.09636016576033864</v>
      </c>
      <c r="Q23" s="613">
        <f t="shared" si="4"/>
        <v>0.6510909844141569</v>
      </c>
      <c r="R23" s="613">
        <f t="shared" si="9"/>
        <v>0.2514507850899324</v>
      </c>
      <c r="S23" s="613">
        <f t="shared" si="10"/>
        <v>0.0010980647355719564</v>
      </c>
      <c r="T23"/>
      <c r="U23" s="1067">
        <f t="shared" si="11"/>
        <v>103.34340999999999</v>
      </c>
      <c r="V23" s="905">
        <f>'T6'!F22-W23</f>
        <v>48.043441000000016</v>
      </c>
      <c r="W23" s="1075">
        <f>'T5'!J22</f>
        <v>121.821085</v>
      </c>
      <c r="X23" s="1070">
        <f t="shared" si="5"/>
        <v>273.207936</v>
      </c>
      <c r="Y23" s="905">
        <f>'T4'!D22</f>
        <v>26.326361999999992</v>
      </c>
      <c r="Z23" s="905">
        <f>'T4'!B22</f>
        <v>177.88322399999998</v>
      </c>
      <c r="AA23" s="905">
        <f>'T4'!F22</f>
        <v>68.69835</v>
      </c>
      <c r="AB23" s="905">
        <f>'T4'!H22</f>
        <v>0.3</v>
      </c>
      <c r="AC23" s="1070">
        <f t="shared" si="12"/>
        <v>273.207936</v>
      </c>
      <c r="AD23" s="905"/>
      <c r="AE23" s="905">
        <f t="shared" si="13"/>
        <v>0</v>
      </c>
      <c r="AF23" s="905"/>
    </row>
    <row r="24" spans="1:32" s="506" customFormat="1" ht="12.75">
      <c r="A24" s="578" t="s">
        <v>216</v>
      </c>
      <c r="B24" s="1041">
        <f>'T2'!C23-'T3'!H23</f>
        <v>494.98733899999996</v>
      </c>
      <c r="C24" s="1036">
        <f>'T6'!C23</f>
        <v>678.9055400000001</v>
      </c>
      <c r="D24" s="1041">
        <f t="shared" si="6"/>
        <v>183.91820100000012</v>
      </c>
      <c r="E24" s="1036">
        <f>'T3'!H23</f>
        <v>10.22</v>
      </c>
      <c r="F24" s="1041">
        <f t="shared" si="0"/>
        <v>173.69820100000013</v>
      </c>
      <c r="G24" s="1036">
        <f>'T4'!D23</f>
        <v>19.8973</v>
      </c>
      <c r="H24" s="1041">
        <f t="shared" si="7"/>
        <v>153.80090100000012</v>
      </c>
      <c r="I24" s="1047"/>
      <c r="J24" s="73"/>
      <c r="K24" s="148" t="s">
        <v>216</v>
      </c>
      <c r="L24" s="1051">
        <f t="shared" si="1"/>
        <v>0.5212119637766718</v>
      </c>
      <c r="M24" s="611">
        <f t="shared" si="2"/>
        <v>0.13625424523214466</v>
      </c>
      <c r="N24" s="611">
        <f t="shared" si="3"/>
        <v>0.34253379099118353</v>
      </c>
      <c r="O24" s="287"/>
      <c r="P24" s="1051">
        <f t="shared" si="8"/>
        <v>0.059705343792556424</v>
      </c>
      <c r="Q24" s="611">
        <f t="shared" si="4"/>
        <v>0.5461648263877928</v>
      </c>
      <c r="R24" s="611">
        <f t="shared" si="9"/>
        <v>0.344705701037997</v>
      </c>
      <c r="S24" s="611">
        <f t="shared" si="10"/>
        <v>0.049424128781653594</v>
      </c>
      <c r="U24" s="1067">
        <f t="shared" si="11"/>
        <v>173.69820100000013</v>
      </c>
      <c r="V24" s="905">
        <f>'T6'!F23-W24</f>
        <v>45.40785500000001</v>
      </c>
      <c r="W24" s="1075">
        <f>'T5'!J23</f>
        <v>114.152221</v>
      </c>
      <c r="X24" s="1070">
        <f t="shared" si="5"/>
        <v>333.25827700000013</v>
      </c>
      <c r="Y24" s="905">
        <f>'T4'!D23</f>
        <v>19.8973</v>
      </c>
      <c r="Z24" s="905">
        <f>'T4'!B23</f>
        <v>182.013949</v>
      </c>
      <c r="AA24" s="905">
        <f>'T4'!F23</f>
        <v>114.876028</v>
      </c>
      <c r="AB24" s="905">
        <f>'T4'!H23</f>
        <v>16.470999999999986</v>
      </c>
      <c r="AC24" s="1070">
        <f t="shared" si="12"/>
        <v>333.258277</v>
      </c>
      <c r="AD24" s="905"/>
      <c r="AE24" s="905">
        <f t="shared" si="13"/>
        <v>0</v>
      </c>
      <c r="AF24" s="905"/>
    </row>
    <row r="25" spans="1:32" ht="12.75">
      <c r="A25" s="579" t="s">
        <v>217</v>
      </c>
      <c r="B25" s="1042">
        <f>'T2'!C24-'T3'!H24</f>
        <v>743.37186</v>
      </c>
      <c r="C25" s="1037">
        <f>'T6'!C24</f>
        <v>1050.84</v>
      </c>
      <c r="D25" s="1042">
        <f t="shared" si="6"/>
        <v>307.46813999999995</v>
      </c>
      <c r="E25" s="1037">
        <f>'T3'!H24</f>
        <v>37</v>
      </c>
      <c r="F25" s="1042">
        <f t="shared" si="0"/>
        <v>270.46813999999995</v>
      </c>
      <c r="G25" s="1037">
        <f>'T4'!D24</f>
        <v>80</v>
      </c>
      <c r="H25" s="1042">
        <f t="shared" si="7"/>
        <v>190.46813999999995</v>
      </c>
      <c r="I25" s="1047"/>
      <c r="J25" s="73"/>
      <c r="K25" s="999" t="s">
        <v>217</v>
      </c>
      <c r="L25" s="1052">
        <f t="shared" si="1"/>
        <v>0.44541814127593976</v>
      </c>
      <c r="M25" s="613">
        <f t="shared" si="2"/>
        <v>0.19231814341683376</v>
      </c>
      <c r="N25" s="613">
        <f t="shared" si="3"/>
        <v>0.3622637153072265</v>
      </c>
      <c r="O25" s="287"/>
      <c r="P25" s="1052">
        <f t="shared" si="8"/>
        <v>0.1317473152367417</v>
      </c>
      <c r="Q25" s="613">
        <f t="shared" si="4"/>
        <v>0.6941899582196327</v>
      </c>
      <c r="R25" s="613">
        <f t="shared" si="9"/>
        <v>0.16707052269100478</v>
      </c>
      <c r="S25" s="613">
        <f t="shared" si="10"/>
        <v>0.006992203852620874</v>
      </c>
      <c r="T25"/>
      <c r="U25" s="1067">
        <f t="shared" si="11"/>
        <v>270.46813999999995</v>
      </c>
      <c r="V25" s="905">
        <f>'T6'!F24-W25</f>
        <v>116.78000000000003</v>
      </c>
      <c r="W25" s="1075">
        <f>'T5'!J24</f>
        <v>219.97485999999998</v>
      </c>
      <c r="X25" s="1070">
        <f t="shared" si="5"/>
        <v>607.223</v>
      </c>
      <c r="Y25" s="905">
        <f>'T4'!D24</f>
        <v>80</v>
      </c>
      <c r="Z25" s="905">
        <f>'T4'!B24</f>
        <v>421.528109</v>
      </c>
      <c r="AA25" s="905">
        <f>'T4'!F24</f>
        <v>101.44906399999999</v>
      </c>
      <c r="AB25" s="905">
        <f>'T4'!H24</f>
        <v>4.245827000000005</v>
      </c>
      <c r="AC25" s="1070">
        <f t="shared" si="12"/>
        <v>607.223</v>
      </c>
      <c r="AD25" s="905"/>
      <c r="AE25" s="905">
        <f t="shared" si="13"/>
        <v>0</v>
      </c>
      <c r="AF25" s="905"/>
    </row>
    <row r="26" spans="1:32" s="506" customFormat="1" ht="12.75">
      <c r="A26" s="578" t="s">
        <v>218</v>
      </c>
      <c r="B26" s="1041">
        <f>'T2'!C25-'T3'!H25</f>
        <v>625.910243</v>
      </c>
      <c r="C26" s="1036">
        <f>'T6'!C25</f>
        <v>734.4270250000001</v>
      </c>
      <c r="D26" s="1041">
        <f t="shared" si="6"/>
        <v>108.51678200000003</v>
      </c>
      <c r="E26" s="1036">
        <f>'T3'!H25</f>
        <v>20</v>
      </c>
      <c r="F26" s="1041">
        <f t="shared" si="0"/>
        <v>88.51678200000003</v>
      </c>
      <c r="G26" s="1036">
        <f>'T4'!D25</f>
        <v>35</v>
      </c>
      <c r="H26" s="1041">
        <f t="shared" si="7"/>
        <v>53.516782000000035</v>
      </c>
      <c r="I26" s="1047"/>
      <c r="J26" s="73"/>
      <c r="K26" s="148" t="s">
        <v>218</v>
      </c>
      <c r="L26" s="1051">
        <f t="shared" si="1"/>
        <v>0.281893806984459</v>
      </c>
      <c r="M26" s="611">
        <f t="shared" si="2"/>
        <v>0.3330519441278136</v>
      </c>
      <c r="N26" s="611">
        <f t="shared" si="3"/>
        <v>0.3850542488877273</v>
      </c>
      <c r="O26" s="287"/>
      <c r="P26" s="1051">
        <f t="shared" si="8"/>
        <v>0.11146229021809743</v>
      </c>
      <c r="Q26" s="611">
        <f t="shared" si="4"/>
        <v>0.5884995489152962</v>
      </c>
      <c r="R26" s="611">
        <f t="shared" si="9"/>
        <v>0.26532243123432725</v>
      </c>
      <c r="S26" s="611">
        <f t="shared" si="10"/>
        <v>0.034715729632279126</v>
      </c>
      <c r="U26" s="1067">
        <f t="shared" si="11"/>
        <v>88.51678200000003</v>
      </c>
      <c r="V26" s="905">
        <f>'T6'!F25-W26</f>
        <v>104.58082299999998</v>
      </c>
      <c r="W26" s="1075">
        <f>'T5'!J25</f>
        <v>120.90993900000001</v>
      </c>
      <c r="X26" s="1070">
        <f t="shared" si="5"/>
        <v>314.00754400000005</v>
      </c>
      <c r="Y26" s="905">
        <f>'T4'!D25</f>
        <v>35</v>
      </c>
      <c r="Z26" s="905">
        <f>'T4'!B25</f>
        <v>184.79329800000002</v>
      </c>
      <c r="AA26" s="905">
        <f>'T4'!F25</f>
        <v>83.313245</v>
      </c>
      <c r="AB26" s="905">
        <f>'T4'!H25</f>
        <v>10.90100099999999</v>
      </c>
      <c r="AC26" s="1070">
        <f t="shared" si="12"/>
        <v>314.007544</v>
      </c>
      <c r="AD26" s="905"/>
      <c r="AE26" s="905">
        <f t="shared" si="13"/>
        <v>0</v>
      </c>
      <c r="AF26" s="905"/>
    </row>
    <row r="27" spans="1:32" ht="12.75">
      <c r="A27" s="579" t="s">
        <v>219</v>
      </c>
      <c r="B27" s="1042">
        <f>'T2'!C26-'T3'!H26</f>
        <v>428.90641700000003</v>
      </c>
      <c r="C27" s="1037">
        <f>'T6'!C26</f>
        <v>533.707335</v>
      </c>
      <c r="D27" s="1042">
        <f t="shared" si="6"/>
        <v>104.80091799999991</v>
      </c>
      <c r="E27" s="1037">
        <f>'T3'!H26</f>
        <v>10</v>
      </c>
      <c r="F27" s="1042">
        <f t="shared" si="0"/>
        <v>94.80091799999991</v>
      </c>
      <c r="G27" s="1037">
        <f>'T4'!D26</f>
        <v>25.415</v>
      </c>
      <c r="H27" s="1042">
        <f t="shared" si="7"/>
        <v>69.38591799999992</v>
      </c>
      <c r="I27" s="1047"/>
      <c r="J27" s="73"/>
      <c r="K27" s="999" t="s">
        <v>219</v>
      </c>
      <c r="L27" s="1052">
        <f t="shared" si="1"/>
        <v>0.37755213362023654</v>
      </c>
      <c r="M27" s="613">
        <f t="shared" si="2"/>
        <v>0.2879112406468787</v>
      </c>
      <c r="N27" s="613">
        <f t="shared" si="3"/>
        <v>0.3345366257328848</v>
      </c>
      <c r="O27" s="287"/>
      <c r="P27" s="1052">
        <f t="shared" si="8"/>
        <v>0.10121724217858646</v>
      </c>
      <c r="Q27" s="613">
        <f t="shared" si="4"/>
        <v>0.5674217887121393</v>
      </c>
      <c r="R27" s="613">
        <f t="shared" si="9"/>
        <v>0.2532825102105457</v>
      </c>
      <c r="S27" s="613">
        <f t="shared" si="10"/>
        <v>0.07807845889872862</v>
      </c>
      <c r="T27"/>
      <c r="U27" s="1067">
        <f t="shared" si="11"/>
        <v>94.80091799999991</v>
      </c>
      <c r="V27" s="905">
        <f>'T6'!F26-W27</f>
        <v>72.29266499999997</v>
      </c>
      <c r="W27" s="1075">
        <f>'T5'!J26</f>
        <v>84</v>
      </c>
      <c r="X27" s="1070">
        <f t="shared" si="5"/>
        <v>251.09358299999988</v>
      </c>
      <c r="Y27" s="905">
        <f>'T4'!D26</f>
        <v>25.415</v>
      </c>
      <c r="Z27" s="905">
        <f>'T4'!B26</f>
        <v>142.47597</v>
      </c>
      <c r="AA27" s="905">
        <f>'T4'!F26</f>
        <v>63.597612999999996</v>
      </c>
      <c r="AB27" s="905">
        <f>'T4'!H26</f>
        <v>19.605</v>
      </c>
      <c r="AC27" s="1070">
        <f t="shared" si="12"/>
        <v>251.09358299999997</v>
      </c>
      <c r="AD27" s="905"/>
      <c r="AE27" s="905">
        <f t="shared" si="13"/>
        <v>0</v>
      </c>
      <c r="AF27" s="905"/>
    </row>
    <row r="28" spans="1:32" s="506" customFormat="1" ht="12.75">
      <c r="A28" s="578" t="s">
        <v>220</v>
      </c>
      <c r="B28" s="1041">
        <f>'T2'!C27-'T3'!H27</f>
        <v>1262.0104580000002</v>
      </c>
      <c r="C28" s="1036">
        <f>'T6'!C27</f>
        <v>1648.085619</v>
      </c>
      <c r="D28" s="1041">
        <f t="shared" si="6"/>
        <v>386.07516099999975</v>
      </c>
      <c r="E28" s="1036">
        <f>'T3'!H27</f>
        <v>59.952</v>
      </c>
      <c r="F28" s="1041">
        <f t="shared" si="0"/>
        <v>326.12316099999975</v>
      </c>
      <c r="G28" s="1036">
        <f>'T4'!D27</f>
        <v>80.91395699999994</v>
      </c>
      <c r="H28" s="1303">
        <f>F28-G28</f>
        <v>245.20920399999983</v>
      </c>
      <c r="I28" s="1301"/>
      <c r="J28" s="1302"/>
      <c r="K28" s="148" t="s">
        <v>220</v>
      </c>
      <c r="L28" s="1051">
        <f t="shared" si="1"/>
        <v>0.5013491367896752</v>
      </c>
      <c r="M28" s="611">
        <f t="shared" si="2"/>
        <v>0.1340424018917313</v>
      </c>
      <c r="N28" s="611">
        <f t="shared" si="3"/>
        <v>0.36460846131859365</v>
      </c>
      <c r="O28" s="287"/>
      <c r="P28" s="1051">
        <f t="shared" si="8"/>
        <v>0.12438902643957532</v>
      </c>
      <c r="Q28" s="611">
        <f t="shared" si="4"/>
        <v>0.5331660139083313</v>
      </c>
      <c r="R28" s="611">
        <f t="shared" si="9"/>
        <v>0.33563754926529593</v>
      </c>
      <c r="S28" s="611">
        <f t="shared" si="10"/>
        <v>0.006807410386797353</v>
      </c>
      <c r="U28" s="1067">
        <f t="shared" si="11"/>
        <v>326.12316099999975</v>
      </c>
      <c r="V28" s="905">
        <f>'T6'!F27-W28</f>
        <v>87.19339199999999</v>
      </c>
      <c r="W28" s="1075">
        <f>'T5'!J27</f>
        <v>237.1745660000001</v>
      </c>
      <c r="X28" s="1070">
        <f t="shared" si="5"/>
        <v>650.4911189999998</v>
      </c>
      <c r="Y28" s="905">
        <f>'T4'!D27</f>
        <v>80.91395699999994</v>
      </c>
      <c r="Z28" s="905">
        <f>'T4'!B27</f>
        <v>346.819757</v>
      </c>
      <c r="AA28" s="905">
        <f>'T4'!F27</f>
        <v>218.329245</v>
      </c>
      <c r="AB28" s="905">
        <f>'T4'!H27</f>
        <v>4.428160000000033</v>
      </c>
      <c r="AC28" s="1070">
        <f t="shared" si="12"/>
        <v>650.491119</v>
      </c>
      <c r="AD28" s="905"/>
      <c r="AE28" s="905">
        <f t="shared" si="13"/>
        <v>0</v>
      </c>
      <c r="AF28" s="905"/>
    </row>
    <row r="29" spans="1:32" ht="12.75">
      <c r="A29" s="579" t="s">
        <v>221</v>
      </c>
      <c r="B29" s="1042">
        <f>'T2'!C28-'T3'!H28</f>
        <v>1604.614</v>
      </c>
      <c r="C29" s="1037">
        <f>'T6'!C28</f>
        <v>1930.301</v>
      </c>
      <c r="D29" s="1042">
        <f t="shared" si="6"/>
        <v>325.6869999999999</v>
      </c>
      <c r="E29" s="1037">
        <f>'T3'!H28</f>
        <v>49.19</v>
      </c>
      <c r="F29" s="1042">
        <f t="shared" si="0"/>
        <v>276.4969999999999</v>
      </c>
      <c r="G29" s="1037">
        <f>'T4'!D28</f>
        <v>90</v>
      </c>
      <c r="H29" s="1042">
        <f t="shared" si="7"/>
        <v>186.4969999999999</v>
      </c>
      <c r="I29" s="1302"/>
      <c r="J29" s="1302"/>
      <c r="K29" s="999" t="s">
        <v>221</v>
      </c>
      <c r="L29" s="1052">
        <f t="shared" si="1"/>
        <v>0.3517818292853598</v>
      </c>
      <c r="M29" s="613">
        <f t="shared" si="2"/>
        <v>0.14885685568518686</v>
      </c>
      <c r="N29" s="613">
        <f t="shared" si="3"/>
        <v>0.49936131502945336</v>
      </c>
      <c r="O29" s="287"/>
      <c r="P29" s="1052">
        <f t="shared" si="8"/>
        <v>0.11450527360398988</v>
      </c>
      <c r="Q29" s="613">
        <f t="shared" si="4"/>
        <v>0.5895431239583201</v>
      </c>
      <c r="R29" s="613">
        <f t="shared" si="9"/>
        <v>0.2813521800531813</v>
      </c>
      <c r="S29" s="613">
        <f t="shared" si="10"/>
        <v>0.014599422384508709</v>
      </c>
      <c r="T29"/>
      <c r="U29" s="1067">
        <f t="shared" si="11"/>
        <v>276.4969999999999</v>
      </c>
      <c r="V29" s="905">
        <f>'T6'!F28-W29</f>
        <v>117</v>
      </c>
      <c r="W29" s="1075">
        <f>'T5'!J28</f>
        <v>392.493</v>
      </c>
      <c r="X29" s="1070">
        <f t="shared" si="5"/>
        <v>785.9899999999999</v>
      </c>
      <c r="Y29" s="905">
        <f>'T4'!D28</f>
        <v>90</v>
      </c>
      <c r="Z29" s="905">
        <f>'T4'!B28</f>
        <v>463.375</v>
      </c>
      <c r="AA29" s="905">
        <f>'T4'!F28</f>
        <v>221.14</v>
      </c>
      <c r="AB29" s="905">
        <f>'T4'!H28</f>
        <v>11.475</v>
      </c>
      <c r="AC29" s="1070">
        <f t="shared" si="12"/>
        <v>785.99</v>
      </c>
      <c r="AD29" s="905"/>
      <c r="AE29" s="905">
        <f t="shared" si="13"/>
        <v>0</v>
      </c>
      <c r="AF29" s="905"/>
    </row>
    <row r="30" spans="1:32" s="506" customFormat="1" ht="12.75">
      <c r="A30" s="580" t="s">
        <v>222</v>
      </c>
      <c r="B30" s="1043">
        <f>'T2'!C29-'T3'!H29</f>
        <v>13782.249764</v>
      </c>
      <c r="C30" s="1038">
        <f>'T6'!C29</f>
        <v>17761.615471999998</v>
      </c>
      <c r="D30" s="1043">
        <f t="shared" si="6"/>
        <v>3979.3657079999975</v>
      </c>
      <c r="E30" s="1038">
        <f>'T3'!H29</f>
        <v>432.05532999999997</v>
      </c>
      <c r="F30" s="1043">
        <f t="shared" si="0"/>
        <v>3547.3103779999974</v>
      </c>
      <c r="G30" s="1038">
        <f>'T4'!D29</f>
        <v>868.7742330000004</v>
      </c>
      <c r="H30" s="1043">
        <f t="shared" si="7"/>
        <v>2678.536144999997</v>
      </c>
      <c r="I30" s="1302"/>
      <c r="J30" s="1302"/>
      <c r="K30" s="158" t="s">
        <v>222</v>
      </c>
      <c r="L30" s="1053">
        <f t="shared" si="1"/>
        <v>0.42895997994803126</v>
      </c>
      <c r="M30" s="615">
        <f t="shared" si="2"/>
        <v>0.19238122225745724</v>
      </c>
      <c r="N30" s="615">
        <f t="shared" si="3"/>
        <v>0.3786587977945115</v>
      </c>
      <c r="O30" s="323"/>
      <c r="P30" s="1053">
        <f t="shared" si="8"/>
        <v>0.1050568734470699</v>
      </c>
      <c r="Q30" s="615">
        <f t="shared" si="4"/>
        <v>0.5697425127105816</v>
      </c>
      <c r="R30" s="615">
        <f t="shared" si="9"/>
        <v>0.3034824768065795</v>
      </c>
      <c r="S30" s="615">
        <f t="shared" si="10"/>
        <v>0.02171813703576901</v>
      </c>
      <c r="U30" s="1067">
        <f t="shared" si="11"/>
        <v>3547.3103779999974</v>
      </c>
      <c r="V30" s="905">
        <f>'T6'!F29-W30</f>
        <v>1590.9080990000039</v>
      </c>
      <c r="W30" s="1075">
        <f>'T5'!J29</f>
        <v>3131.341723999999</v>
      </c>
      <c r="X30" s="1070">
        <f t="shared" si="5"/>
        <v>8269.560201</v>
      </c>
      <c r="Y30" s="905">
        <f>'T4'!D29</f>
        <v>868.7742330000004</v>
      </c>
      <c r="Z30" s="905">
        <f>'T4'!B29</f>
        <v>4711.520514999999</v>
      </c>
      <c r="AA30" s="905">
        <f>'T4'!F29</f>
        <v>2509.6668820000004</v>
      </c>
      <c r="AB30" s="905">
        <f>'T4'!H29</f>
        <v>179.59946100000153</v>
      </c>
      <c r="AC30" s="1070">
        <f t="shared" si="12"/>
        <v>8269.561091000001</v>
      </c>
      <c r="AD30" s="905"/>
      <c r="AE30" s="905">
        <f t="shared" si="13"/>
        <v>-0.0008900000011635711</v>
      </c>
      <c r="AF30" s="905"/>
    </row>
    <row r="31" spans="1:32" ht="12.75">
      <c r="A31" s="579" t="s">
        <v>223</v>
      </c>
      <c r="B31" s="1042">
        <f>'T2'!C30-'T3'!H30</f>
        <v>3254.2720499999996</v>
      </c>
      <c r="C31" s="1037">
        <f>'T6'!C30</f>
        <v>4077.668</v>
      </c>
      <c r="D31" s="1042">
        <f t="shared" si="6"/>
        <v>823.3959500000005</v>
      </c>
      <c r="E31" s="1037">
        <f>'T3'!H30</f>
        <v>155.498</v>
      </c>
      <c r="F31" s="1042">
        <f t="shared" si="0"/>
        <v>667.8979500000005</v>
      </c>
      <c r="G31" s="1037">
        <f>'T4'!D30</f>
        <v>285</v>
      </c>
      <c r="H31" s="1042">
        <f t="shared" si="7"/>
        <v>382.8979500000005</v>
      </c>
      <c r="I31" s="1302"/>
      <c r="J31" s="1302"/>
      <c r="K31" s="1294" t="s">
        <v>223</v>
      </c>
      <c r="L31" s="1052">
        <f t="shared" si="1"/>
        <v>0.32881405038220646</v>
      </c>
      <c r="M31" s="613">
        <f t="shared" si="2"/>
        <v>0.24949082650784032</v>
      </c>
      <c r="N31" s="613">
        <f t="shared" si="3"/>
        <v>0.4216951231099532</v>
      </c>
      <c r="O31" s="287"/>
      <c r="P31" s="1052">
        <f t="shared" si="8"/>
        <v>0.1403088665849757</v>
      </c>
      <c r="Q31" s="613">
        <f t="shared" si="4"/>
        <v>0.5799286689414754</v>
      </c>
      <c r="R31" s="613">
        <f t="shared" si="9"/>
        <v>0.25569641690539685</v>
      </c>
      <c r="S31" s="613">
        <f t="shared" si="10"/>
        <v>0.024066047568151953</v>
      </c>
      <c r="T31"/>
      <c r="U31" s="1067">
        <f t="shared" si="11"/>
        <v>667.8979500000005</v>
      </c>
      <c r="V31" s="905">
        <f>'T6'!F30-W31</f>
        <v>506.7740000000001</v>
      </c>
      <c r="W31" s="1075">
        <f>'T5'!J30</f>
        <v>856.5610499999998</v>
      </c>
      <c r="X31" s="1070">
        <f t="shared" si="5"/>
        <v>2031.2330000000004</v>
      </c>
      <c r="Y31" s="905">
        <f>'T4'!D30</f>
        <v>285</v>
      </c>
      <c r="Z31" s="905">
        <f>'T4'!B30</f>
        <v>1177.97025</v>
      </c>
      <c r="AA31" s="905">
        <f>'T4'!F30</f>
        <v>519.379</v>
      </c>
      <c r="AB31" s="905">
        <f>'T4'!H30</f>
        <v>48.88375</v>
      </c>
      <c r="AC31" s="1070">
        <f t="shared" si="12"/>
        <v>2031.2330000000002</v>
      </c>
      <c r="AD31" s="905"/>
      <c r="AE31" s="905">
        <f t="shared" si="13"/>
        <v>0</v>
      </c>
      <c r="AF31" s="905"/>
    </row>
    <row r="32" spans="1:32" s="506" customFormat="1" ht="12.75">
      <c r="A32" s="581" t="s">
        <v>224</v>
      </c>
      <c r="B32" s="1044">
        <f>'T2'!C31-'T3'!H31</f>
        <v>16391.489928</v>
      </c>
      <c r="C32" s="1039">
        <f>'T6'!C31</f>
        <v>21194.251586</v>
      </c>
      <c r="D32" s="1044">
        <f t="shared" si="6"/>
        <v>4802.761657999999</v>
      </c>
      <c r="E32" s="1039">
        <f>'T3'!H31</f>
        <v>587.55333</v>
      </c>
      <c r="F32" s="1044">
        <f t="shared" si="0"/>
        <v>4215.208328</v>
      </c>
      <c r="G32" s="1039">
        <f>'T4'!D31</f>
        <v>1153.774233000001</v>
      </c>
      <c r="H32" s="1044">
        <f t="shared" si="7"/>
        <v>3061.4340949999987</v>
      </c>
      <c r="I32" s="1047"/>
      <c r="J32" s="331"/>
      <c r="K32" s="1295" t="s">
        <v>224</v>
      </c>
      <c r="L32" s="1054">
        <f t="shared" si="1"/>
        <v>0.4092120136525783</v>
      </c>
      <c r="M32" s="617">
        <f t="shared" si="2"/>
        <v>0.20364277372313033</v>
      </c>
      <c r="N32" s="617">
        <f t="shared" si="3"/>
        <v>0.38714521262429125</v>
      </c>
      <c r="O32" s="323"/>
      <c r="P32" s="1054">
        <f t="shared" si="8"/>
        <v>0.11200828041093214</v>
      </c>
      <c r="Q32" s="617">
        <f t="shared" si="4"/>
        <v>0.5717511400548972</v>
      </c>
      <c r="R32" s="617">
        <f t="shared" si="9"/>
        <v>0.29405945359557617</v>
      </c>
      <c r="S32" s="617">
        <f t="shared" si="10"/>
        <v>0.022181125938594497</v>
      </c>
      <c r="U32" s="1067">
        <f t="shared" si="11"/>
        <v>4215.208328</v>
      </c>
      <c r="V32" s="905">
        <f>'T6'!F31-W32</f>
        <v>2097.6820990000033</v>
      </c>
      <c r="W32" s="1075">
        <f>'T5'!J31</f>
        <v>3987.902774</v>
      </c>
      <c r="X32" s="1070">
        <f t="shared" si="5"/>
        <v>10300.793201000004</v>
      </c>
      <c r="Y32" s="905">
        <f>'T4'!D31</f>
        <v>1153.774233000001</v>
      </c>
      <c r="Z32" s="905">
        <f>'T4'!B31</f>
        <v>5889.490765</v>
      </c>
      <c r="AA32" s="905">
        <f>'T4'!F31</f>
        <v>3029.0458820000003</v>
      </c>
      <c r="AB32" s="905">
        <f>'T4'!H31</f>
        <v>228.48321100000106</v>
      </c>
      <c r="AC32" s="1070">
        <f t="shared" si="12"/>
        <v>10300.794091000002</v>
      </c>
      <c r="AD32" s="905"/>
      <c r="AE32" s="905">
        <f t="shared" si="13"/>
        <v>-0.0008899999975255923</v>
      </c>
      <c r="AF32" s="905"/>
    </row>
    <row r="33" spans="1:32" ht="12.75">
      <c r="A33" s="579" t="s">
        <v>225</v>
      </c>
      <c r="B33" s="1042">
        <f>'T2'!C32-'T3'!H32</f>
        <v>219.002668</v>
      </c>
      <c r="C33" s="1037">
        <f>'T6'!C32</f>
        <v>287.32064299999996</v>
      </c>
      <c r="D33" s="1042">
        <f t="shared" si="6"/>
        <v>68.31797499999996</v>
      </c>
      <c r="E33" s="1037">
        <f>'T3'!H32</f>
        <v>10.050099</v>
      </c>
      <c r="F33" s="1042">
        <f t="shared" si="0"/>
        <v>58.26787599999996</v>
      </c>
      <c r="G33" s="1037">
        <f>'T4'!D32</f>
        <v>21.091435</v>
      </c>
      <c r="H33" s="1042">
        <f t="shared" si="7"/>
        <v>37.176440999999954</v>
      </c>
      <c r="I33" s="1047"/>
      <c r="J33" s="73"/>
      <c r="K33" s="999" t="s">
        <v>225</v>
      </c>
      <c r="L33" s="1052">
        <f t="shared" si="1"/>
        <v>0.39125264971364715</v>
      </c>
      <c r="M33" s="613">
        <f t="shared" si="2"/>
        <v>0.4744528894024012</v>
      </c>
      <c r="N33" s="613">
        <f t="shared" si="3"/>
        <v>0.13429446088395172</v>
      </c>
      <c r="O33" s="287"/>
      <c r="P33" s="1052">
        <f t="shared" si="8"/>
        <v>0.10540610468821751</v>
      </c>
      <c r="Q33" s="613">
        <f t="shared" si="4"/>
        <v>0.4046685140582536</v>
      </c>
      <c r="R33" s="613">
        <f t="shared" si="9"/>
        <v>0.4734869258495566</v>
      </c>
      <c r="S33" s="613">
        <f t="shared" si="10"/>
        <v>0.01643845540397229</v>
      </c>
      <c r="T33"/>
      <c r="U33" s="1067">
        <f t="shared" si="11"/>
        <v>58.26787599999996</v>
      </c>
      <c r="V33" s="905">
        <f>'T6'!F32-W33</f>
        <v>70.658594</v>
      </c>
      <c r="W33" s="1075">
        <f>'T5'!J32</f>
        <v>20</v>
      </c>
      <c r="X33" s="1070">
        <f t="shared" si="5"/>
        <v>148.92646999999994</v>
      </c>
      <c r="Y33" s="905">
        <f>'T4'!D32</f>
        <v>21.091435</v>
      </c>
      <c r="Z33" s="905">
        <f>'T4'!B32</f>
        <v>80.972916</v>
      </c>
      <c r="AA33" s="905">
        <f>'T4'!F32</f>
        <v>94.74326699999999</v>
      </c>
      <c r="AB33" s="905">
        <f>'T4'!H32</f>
        <v>3.289284000000014</v>
      </c>
      <c r="AC33" s="1070">
        <f t="shared" si="12"/>
        <v>200.096902</v>
      </c>
      <c r="AD33" s="905"/>
      <c r="AE33" s="905">
        <f t="shared" si="13"/>
        <v>-51.17043200000006</v>
      </c>
      <c r="AF33" s="905"/>
    </row>
    <row r="34" spans="1:32" s="506" customFormat="1" ht="12.75">
      <c r="A34" s="578" t="s">
        <v>226</v>
      </c>
      <c r="B34" s="1041">
        <f>'T2'!C33-'T3'!H33</f>
        <v>81.682634</v>
      </c>
      <c r="C34" s="1036">
        <f>'T6'!C33</f>
        <v>102.25556900000001</v>
      </c>
      <c r="D34" s="1041">
        <f t="shared" si="6"/>
        <v>20.572935000000015</v>
      </c>
      <c r="E34" s="1036">
        <f>'T3'!H33</f>
        <v>4.40054</v>
      </c>
      <c r="F34" s="1041">
        <f t="shared" si="0"/>
        <v>16.172395000000016</v>
      </c>
      <c r="G34" s="1036">
        <f>'T4'!D33</f>
        <v>8.651845999999999</v>
      </c>
      <c r="H34" s="1041">
        <f t="shared" si="7"/>
        <v>7.520549000000017</v>
      </c>
      <c r="I34" s="1047"/>
      <c r="J34" s="73"/>
      <c r="K34" s="148" t="s">
        <v>226</v>
      </c>
      <c r="L34" s="1051">
        <f t="shared" si="1"/>
        <v>0.3030488173823749</v>
      </c>
      <c r="M34" s="611">
        <f t="shared" si="2"/>
        <v>0.6969511826176251</v>
      </c>
      <c r="N34" s="611">
        <f t="shared" si="3"/>
        <v>0</v>
      </c>
      <c r="O34" s="287"/>
      <c r="P34" s="1051">
        <f t="shared" si="8"/>
        <v>0.162123896830026</v>
      </c>
      <c r="Q34" s="611">
        <f t="shared" si="4"/>
        <v>0.2860642005194241</v>
      </c>
      <c r="R34" s="611">
        <f t="shared" si="9"/>
        <v>0.5489561326938383</v>
      </c>
      <c r="S34" s="611">
        <f t="shared" si="10"/>
        <v>0.002855769956711621</v>
      </c>
      <c r="U34" s="1067">
        <f t="shared" si="11"/>
        <v>16.172395000000016</v>
      </c>
      <c r="V34" s="905">
        <f>'T6'!F33-W34</f>
        <v>37.193248</v>
      </c>
      <c r="W34" s="1075">
        <f>'T5'!J33</f>
        <v>0</v>
      </c>
      <c r="X34" s="1070">
        <f t="shared" si="5"/>
        <v>53.36564300000001</v>
      </c>
      <c r="Y34" s="905">
        <f>'T4'!D33</f>
        <v>8.651845999999999</v>
      </c>
      <c r="Z34" s="905">
        <f>'T4'!B33</f>
        <v>15.266</v>
      </c>
      <c r="AA34" s="905">
        <f>'T4'!F33</f>
        <v>29.295397</v>
      </c>
      <c r="AB34" s="905">
        <f>'T4'!H33</f>
        <v>0.15239999999999781</v>
      </c>
      <c r="AC34" s="1070">
        <f t="shared" si="12"/>
        <v>53.365643</v>
      </c>
      <c r="AD34" s="905"/>
      <c r="AE34" s="905">
        <f t="shared" si="13"/>
        <v>0</v>
      </c>
      <c r="AF34" s="905"/>
    </row>
    <row r="35" spans="1:32" ht="12.75">
      <c r="A35" s="579" t="s">
        <v>227</v>
      </c>
      <c r="B35" s="1042">
        <f>'T2'!C34-'T3'!H34</f>
        <v>170.61632</v>
      </c>
      <c r="C35" s="1037">
        <f>'T6'!C34</f>
        <v>244.018</v>
      </c>
      <c r="D35" s="1042">
        <f t="shared" si="6"/>
        <v>73.40168</v>
      </c>
      <c r="E35" s="1037">
        <f>'T3'!H34</f>
        <v>0.3</v>
      </c>
      <c r="F35" s="1042">
        <f t="shared" si="0"/>
        <v>73.10168</v>
      </c>
      <c r="G35" s="1037">
        <f>'T4'!D34</f>
        <v>1.35</v>
      </c>
      <c r="H35" s="1042">
        <f t="shared" si="7"/>
        <v>71.75168000000001</v>
      </c>
      <c r="I35" s="1047"/>
      <c r="J35" s="73"/>
      <c r="K35" s="999" t="s">
        <v>227</v>
      </c>
      <c r="L35" s="1052">
        <f t="shared" si="1"/>
        <v>0.33830264275395533</v>
      </c>
      <c r="M35" s="613">
        <f t="shared" si="2"/>
        <v>0.337748783249156</v>
      </c>
      <c r="N35" s="613">
        <f t="shared" si="3"/>
        <v>0.3239485739968886</v>
      </c>
      <c r="O35" s="287"/>
      <c r="P35" s="1052">
        <f t="shared" si="8"/>
        <v>0.006247579641368567</v>
      </c>
      <c r="Q35" s="613">
        <f t="shared" si="4"/>
        <v>0.5786215784551614</v>
      </c>
      <c r="R35" s="613">
        <f t="shared" si="9"/>
        <v>0.40911465410067066</v>
      </c>
      <c r="S35" s="613">
        <f t="shared" si="10"/>
        <v>0.006016187802799361</v>
      </c>
      <c r="T35"/>
      <c r="U35" s="1067">
        <f t="shared" si="11"/>
        <v>73.10168</v>
      </c>
      <c r="V35" s="905">
        <f>'T6'!F34-W35</f>
        <v>72.982</v>
      </c>
      <c r="W35" s="1075">
        <f>'T5'!J34</f>
        <v>70</v>
      </c>
      <c r="X35" s="1070">
        <f t="shared" si="5"/>
        <v>216.08368000000002</v>
      </c>
      <c r="Y35" s="905">
        <f>'T4'!D34</f>
        <v>1.35</v>
      </c>
      <c r="Z35" s="905">
        <f>'T4'!B34</f>
        <v>125.03067999999999</v>
      </c>
      <c r="AA35" s="905">
        <f>'T4'!F34</f>
        <v>88.403</v>
      </c>
      <c r="AB35" s="905">
        <f>'T4'!H34</f>
        <v>1.3</v>
      </c>
      <c r="AC35" s="1070">
        <f t="shared" si="12"/>
        <v>216.08368</v>
      </c>
      <c r="AD35" s="905"/>
      <c r="AE35" s="905">
        <f t="shared" si="13"/>
        <v>0</v>
      </c>
      <c r="AF35" s="905"/>
    </row>
    <row r="36" spans="1:32" s="506" customFormat="1" ht="12.75">
      <c r="A36" s="578" t="s">
        <v>228</v>
      </c>
      <c r="B36" s="1041">
        <f>'T2'!C35-'T3'!H35</f>
        <v>305.2308</v>
      </c>
      <c r="C36" s="1036">
        <f>'T6'!C35</f>
        <v>507.107</v>
      </c>
      <c r="D36" s="1041">
        <f t="shared" si="6"/>
        <v>201.87620000000004</v>
      </c>
      <c r="E36" s="1036">
        <f>'T3'!H35</f>
        <v>12.449200000000001</v>
      </c>
      <c r="F36" s="1041">
        <f t="shared" si="0"/>
        <v>189.42700000000005</v>
      </c>
      <c r="G36" s="1036">
        <f>'T4'!D35</f>
        <v>28.09248</v>
      </c>
      <c r="H36" s="1041">
        <f t="shared" si="7"/>
        <v>161.33452000000005</v>
      </c>
      <c r="I36" s="1047"/>
      <c r="J36" s="73"/>
      <c r="K36" s="148" t="s">
        <v>228</v>
      </c>
      <c r="L36" s="1051">
        <f t="shared" si="1"/>
        <v>0.42281585578989905</v>
      </c>
      <c r="M36" s="611">
        <f t="shared" si="2"/>
        <v>0.24231886128304314</v>
      </c>
      <c r="N36" s="611">
        <f t="shared" si="3"/>
        <v>0.3348652829270579</v>
      </c>
      <c r="O36" s="287"/>
      <c r="P36" s="1051">
        <f t="shared" si="8"/>
        <v>0.06270460901804188</v>
      </c>
      <c r="Q36" s="611">
        <f t="shared" si="4"/>
        <v>0.41164165102351935</v>
      </c>
      <c r="R36" s="611">
        <f t="shared" si="9"/>
        <v>0.4993196826877791</v>
      </c>
      <c r="S36" s="611">
        <f t="shared" si="10"/>
        <v>0.026334057270659555</v>
      </c>
      <c r="U36" s="1067">
        <f t="shared" si="11"/>
        <v>189.42700000000005</v>
      </c>
      <c r="V36" s="905">
        <f>'T6'!F35-W36</f>
        <v>108.56200000000001</v>
      </c>
      <c r="W36" s="1075">
        <f>'T5'!J35</f>
        <v>150.024</v>
      </c>
      <c r="X36" s="1070">
        <f t="shared" si="5"/>
        <v>448.01300000000003</v>
      </c>
      <c r="Y36" s="905">
        <f>'T4'!D35</f>
        <v>28.09248</v>
      </c>
      <c r="Z36" s="905">
        <f>'T4'!B35</f>
        <v>184.420811</v>
      </c>
      <c r="AA36" s="905">
        <f>'T4'!F35</f>
        <v>223.701709</v>
      </c>
      <c r="AB36" s="905">
        <f>'T4'!H35</f>
        <v>11.798</v>
      </c>
      <c r="AC36" s="1070">
        <f t="shared" si="12"/>
        <v>448.01300000000003</v>
      </c>
      <c r="AD36" s="905"/>
      <c r="AE36" s="905">
        <f t="shared" si="13"/>
        <v>0</v>
      </c>
      <c r="AF36" s="905"/>
    </row>
    <row r="37" spans="1:32" ht="12.75">
      <c r="A37" s="567" t="s">
        <v>325</v>
      </c>
      <c r="B37" s="1045">
        <f>'T2'!C36-'T3'!H36</f>
        <v>776.532422</v>
      </c>
      <c r="C37" s="1037">
        <f>'T6'!C36</f>
        <v>1140.7012120000002</v>
      </c>
      <c r="D37" s="1045">
        <f t="shared" si="6"/>
        <v>364.1687900000002</v>
      </c>
      <c r="E37" s="1037">
        <f>'T3'!H36</f>
        <v>27.199839</v>
      </c>
      <c r="F37" s="1045">
        <f t="shared" si="0"/>
        <v>336.9689510000002</v>
      </c>
      <c r="G37" s="1037">
        <f>'T4'!D36</f>
        <v>59.185761</v>
      </c>
      <c r="H37" s="1045">
        <f t="shared" si="7"/>
        <v>277.78319000000016</v>
      </c>
      <c r="I37" s="1047"/>
      <c r="J37" s="73"/>
      <c r="K37" s="1002" t="s">
        <v>325</v>
      </c>
      <c r="L37" s="1052">
        <f t="shared" si="1"/>
        <v>0.38893502977248245</v>
      </c>
      <c r="M37" s="613">
        <f t="shared" si="2"/>
        <v>0.3340253756029366</v>
      </c>
      <c r="N37" s="613">
        <f t="shared" si="3"/>
        <v>0.27703959462458094</v>
      </c>
      <c r="O37" s="287"/>
      <c r="P37" s="1052">
        <f t="shared" si="8"/>
        <v>0.06450347769104496</v>
      </c>
      <c r="Q37" s="613">
        <f t="shared" si="4"/>
        <v>0.4421408405544613</v>
      </c>
      <c r="R37" s="613">
        <f t="shared" si="9"/>
        <v>0.4753299417811423</v>
      </c>
      <c r="S37" s="613">
        <f t="shared" si="10"/>
        <v>0.018025739973351534</v>
      </c>
      <c r="T37"/>
      <c r="U37" s="1067">
        <f t="shared" si="11"/>
        <v>336.9689510000002</v>
      </c>
      <c r="V37" s="905">
        <f>'T6'!F36-W37</f>
        <v>289.3958419999999</v>
      </c>
      <c r="W37" s="1075">
        <f>'T5'!J36</f>
        <v>240.024</v>
      </c>
      <c r="X37" s="1070">
        <f t="shared" si="5"/>
        <v>866.3887930000001</v>
      </c>
      <c r="Y37" s="905">
        <f>'T4'!D36</f>
        <v>59.185761</v>
      </c>
      <c r="Z37" s="905">
        <f>'T4'!B36</f>
        <v>405.690407</v>
      </c>
      <c r="AA37" s="905">
        <f>'T4'!F36</f>
        <v>436.143373</v>
      </c>
      <c r="AB37" s="905">
        <f>'T4'!H36</f>
        <v>16.53968399999995</v>
      </c>
      <c r="AC37" s="1070">
        <f t="shared" si="12"/>
        <v>917.5592249999999</v>
      </c>
      <c r="AD37" s="905"/>
      <c r="AE37" s="905">
        <f t="shared" si="13"/>
        <v>-51.17043199999978</v>
      </c>
      <c r="AF37" s="905"/>
    </row>
    <row r="38" spans="1:32" s="506" customFormat="1" ht="12.75">
      <c r="A38" s="582" t="s">
        <v>324</v>
      </c>
      <c r="B38" s="1044">
        <f>'T2'!C37-'T3'!H37</f>
        <v>17154.692666</v>
      </c>
      <c r="C38" s="1039">
        <f>'T6'!C37</f>
        <v>22321.623114</v>
      </c>
      <c r="D38" s="1044">
        <f t="shared" si="6"/>
        <v>5166.930448000003</v>
      </c>
      <c r="E38" s="1039">
        <f>'T3'!H37</f>
        <v>614.753169</v>
      </c>
      <c r="F38" s="1044">
        <f t="shared" si="0"/>
        <v>4552.177279000003</v>
      </c>
      <c r="G38" s="1039">
        <f>'T4'!D37</f>
        <v>1212.959994000001</v>
      </c>
      <c r="H38" s="1044">
        <f t="shared" si="7"/>
        <v>3339.2172850000024</v>
      </c>
      <c r="I38" s="1047"/>
      <c r="J38" s="84"/>
      <c r="K38" s="582" t="s">
        <v>324</v>
      </c>
      <c r="L38" s="1054">
        <f>U38/X38</f>
        <v>0.4076388547662099</v>
      </c>
      <c r="M38" s="617">
        <f t="shared" si="2"/>
        <v>0.2137583091493048</v>
      </c>
      <c r="N38" s="617">
        <f t="shared" si="3"/>
        <v>0.37860283608448536</v>
      </c>
      <c r="O38" s="323"/>
      <c r="P38" s="1054">
        <f t="shared" si="8"/>
        <v>0.10812281979655922</v>
      </c>
      <c r="Q38" s="617">
        <f t="shared" si="4"/>
        <v>0.5611501968850985</v>
      </c>
      <c r="R38" s="617">
        <f t="shared" si="9"/>
        <v>0.3088857301416802</v>
      </c>
      <c r="S38" s="617">
        <f t="shared" si="10"/>
        <v>0.021841253176662093</v>
      </c>
      <c r="U38" s="1068">
        <f t="shared" si="11"/>
        <v>4552.177279000003</v>
      </c>
      <c r="V38" s="1069">
        <f>'T6'!F37-W38</f>
        <v>2387.077941000003</v>
      </c>
      <c r="W38" s="1076">
        <f>'T5'!J37</f>
        <v>4227.9267740000005</v>
      </c>
      <c r="X38" s="1071">
        <f t="shared" si="5"/>
        <v>11167.181994000006</v>
      </c>
      <c r="Y38" s="1069">
        <f>'T4'!D37</f>
        <v>1212.959994000001</v>
      </c>
      <c r="Z38" s="1069">
        <f>'T4'!B37</f>
        <v>6295.181172</v>
      </c>
      <c r="AA38" s="1069">
        <f>'T4'!F37</f>
        <v>3465.1892550000002</v>
      </c>
      <c r="AB38" s="905">
        <f>'T4'!H37</f>
        <v>245.02289500000282</v>
      </c>
      <c r="AC38" s="1070">
        <f t="shared" si="12"/>
        <v>11218.353316000004</v>
      </c>
      <c r="AD38" s="905"/>
      <c r="AE38" s="905">
        <f t="shared" si="13"/>
        <v>-51.17132199999833</v>
      </c>
      <c r="AF38" s="905"/>
    </row>
    <row r="39" spans="1:15" ht="15" customHeight="1">
      <c r="A39" s="346" t="s">
        <v>441</v>
      </c>
      <c r="B39" s="646"/>
      <c r="C39" s="646"/>
      <c r="D39" s="646"/>
      <c r="E39" s="646"/>
      <c r="F39" s="646"/>
      <c r="G39" s="646"/>
      <c r="H39" s="646"/>
      <c r="I39" s="647"/>
      <c r="J39" s="647"/>
      <c r="K39" s="346" t="s">
        <v>441</v>
      </c>
      <c r="L39" s="655"/>
      <c r="O39" s="9"/>
    </row>
    <row r="40" spans="1:19" ht="15" customHeight="1">
      <c r="A40" s="887" t="s">
        <v>431</v>
      </c>
      <c r="B40" s="647"/>
      <c r="C40" s="647"/>
      <c r="D40" s="647"/>
      <c r="E40" s="647"/>
      <c r="F40" s="647"/>
      <c r="G40" s="648"/>
      <c r="H40" s="647"/>
      <c r="I40" s="647"/>
      <c r="J40" s="647"/>
      <c r="K40" s="1453" t="s">
        <v>515</v>
      </c>
      <c r="L40" s="1445"/>
      <c r="M40" s="1445"/>
      <c r="N40" s="1445"/>
      <c r="O40" s="1445"/>
      <c r="P40" s="1445"/>
      <c r="Q40" s="1445"/>
      <c r="R40" s="1445"/>
      <c r="S40" s="1445"/>
    </row>
    <row r="41" spans="1:19" ht="12.75" customHeight="1">
      <c r="A41" s="889" t="s">
        <v>479</v>
      </c>
      <c r="B41" s="647"/>
      <c r="C41" s="647"/>
      <c r="D41" s="647"/>
      <c r="E41" s="647"/>
      <c r="F41" s="647"/>
      <c r="G41" s="648"/>
      <c r="H41" s="647"/>
      <c r="I41" s="647"/>
      <c r="J41" s="647"/>
      <c r="K41" s="1445"/>
      <c r="L41" s="1445"/>
      <c r="M41" s="1445"/>
      <c r="N41" s="1445"/>
      <c r="O41" s="1445"/>
      <c r="P41" s="1445"/>
      <c r="Q41" s="1445"/>
      <c r="R41" s="1445"/>
      <c r="S41" s="1445"/>
    </row>
    <row r="42" spans="2:19" ht="9" customHeight="1">
      <c r="B42" s="647"/>
      <c r="C42" s="647"/>
      <c r="D42" s="647"/>
      <c r="E42" s="647"/>
      <c r="F42" s="647"/>
      <c r="G42" s="648"/>
      <c r="H42" s="647"/>
      <c r="I42" s="647"/>
      <c r="J42" s="647"/>
      <c r="S42" s="899"/>
    </row>
    <row r="43" spans="1:26" ht="15.75" customHeight="1">
      <c r="A43" s="705" t="s">
        <v>423</v>
      </c>
      <c r="B43" s="825"/>
      <c r="C43" s="825"/>
      <c r="D43" s="825"/>
      <c r="E43" s="825"/>
      <c r="F43" s="825"/>
      <c r="G43" s="152"/>
      <c r="H43" s="1257"/>
      <c r="I43" s="152"/>
      <c r="J43" s="125"/>
      <c r="K43" s="901"/>
      <c r="L43" s="901"/>
      <c r="M43" s="901"/>
      <c r="N43" s="901"/>
      <c r="O43" s="901"/>
      <c r="P43" s="901"/>
      <c r="Q43" s="901"/>
      <c r="R43" s="901"/>
      <c r="S43" s="899"/>
      <c r="Z43" s="713"/>
    </row>
    <row r="44" spans="1:25" ht="15.75">
      <c r="A44" s="1115" t="s">
        <v>229</v>
      </c>
      <c r="B44" s="825"/>
      <c r="C44" s="825"/>
      <c r="D44" s="823"/>
      <c r="E44" s="825"/>
      <c r="F44" s="825"/>
      <c r="K44" s="705"/>
      <c r="L44" s="13"/>
      <c r="M44" s="13"/>
      <c r="N44" s="13"/>
      <c r="O44" s="13"/>
      <c r="P44" s="13"/>
      <c r="Q44" s="13"/>
      <c r="R44" s="13"/>
      <c r="S44" s="13"/>
      <c r="T44" s="9"/>
      <c r="U44" s="184"/>
      <c r="V44" s="184"/>
      <c r="W44" s="184"/>
      <c r="X44" s="184"/>
      <c r="Y44" s="525"/>
    </row>
    <row r="45" spans="1:25" ht="15.75" customHeight="1">
      <c r="A45" s="1111" t="s">
        <v>457</v>
      </c>
      <c r="B45" s="825"/>
      <c r="C45" s="825"/>
      <c r="D45" s="823"/>
      <c r="E45" s="825"/>
      <c r="F45" s="825"/>
      <c r="K45" s="1200"/>
      <c r="L45" s="13"/>
      <c r="M45" s="13"/>
      <c r="N45" s="13"/>
      <c r="O45" s="13"/>
      <c r="P45" s="13"/>
      <c r="Q45" s="13"/>
      <c r="R45" s="13"/>
      <c r="S45" s="13"/>
      <c r="T45" s="649"/>
      <c r="U45" s="184"/>
      <c r="V45" s="184"/>
      <c r="W45" s="184"/>
      <c r="X45" s="184"/>
      <c r="Y45" s="525"/>
    </row>
    <row r="46" spans="1:25" ht="14.25">
      <c r="A46" s="1215"/>
      <c r="B46" s="1225" t="s">
        <v>301</v>
      </c>
      <c r="C46" s="1215" t="s">
        <v>302</v>
      </c>
      <c r="D46" s="1155" t="s">
        <v>303</v>
      </c>
      <c r="E46" s="1244" t="s">
        <v>247</v>
      </c>
      <c r="F46" s="1155" t="s">
        <v>304</v>
      </c>
      <c r="G46" s="1244" t="s">
        <v>2</v>
      </c>
      <c r="H46" s="1155" t="s">
        <v>304</v>
      </c>
      <c r="K46" s="1195"/>
      <c r="L46" s="13"/>
      <c r="M46" s="13"/>
      <c r="N46" s="13"/>
      <c r="O46" s="13"/>
      <c r="P46" s="13"/>
      <c r="Q46" s="13"/>
      <c r="R46" s="13"/>
      <c r="S46" s="13"/>
      <c r="T46" s="9"/>
      <c r="U46" s="184"/>
      <c r="V46" s="184"/>
      <c r="W46" s="184"/>
      <c r="X46" s="184"/>
      <c r="Y46" s="525"/>
    </row>
    <row r="47" spans="1:25" ht="12.75">
      <c r="A47" s="1216" t="s">
        <v>195</v>
      </c>
      <c r="B47" s="1245" t="s">
        <v>348</v>
      </c>
      <c r="C47" s="1064" t="s">
        <v>517</v>
      </c>
      <c r="D47" s="637" t="s">
        <v>306</v>
      </c>
      <c r="E47" s="139" t="s">
        <v>264</v>
      </c>
      <c r="F47" s="1160" t="s">
        <v>307</v>
      </c>
      <c r="G47" s="139" t="s">
        <v>264</v>
      </c>
      <c r="H47" s="1160" t="s">
        <v>308</v>
      </c>
      <c r="K47" s="382"/>
      <c r="L47" s="99"/>
      <c r="M47" s="206"/>
      <c r="N47" s="139"/>
      <c r="O47" s="139"/>
      <c r="P47" s="256"/>
      <c r="Q47" s="391"/>
      <c r="R47" s="206"/>
      <c r="S47" s="226"/>
      <c r="T47" s="226"/>
      <c r="U47" s="184"/>
      <c r="V47" s="184"/>
      <c r="W47" s="184"/>
      <c r="X47" s="184"/>
      <c r="Y47" s="525"/>
    </row>
    <row r="48" spans="1:25" ht="12.75">
      <c r="A48" s="1246"/>
      <c r="B48" s="1247" t="s">
        <v>309</v>
      </c>
      <c r="C48" s="1248" t="s">
        <v>310</v>
      </c>
      <c r="D48" s="1248" t="s">
        <v>311</v>
      </c>
      <c r="E48" s="1249" t="s">
        <v>312</v>
      </c>
      <c r="F48" s="1248" t="s">
        <v>313</v>
      </c>
      <c r="G48" s="1249" t="s">
        <v>314</v>
      </c>
      <c r="H48" s="1248" t="s">
        <v>315</v>
      </c>
      <c r="K48" s="382"/>
      <c r="L48" s="206"/>
      <c r="M48" s="206"/>
      <c r="N48" s="206"/>
      <c r="O48" s="206"/>
      <c r="P48" s="256"/>
      <c r="Q48" s="391"/>
      <c r="R48" s="650"/>
      <c r="S48" s="391"/>
      <c r="T48" s="391"/>
      <c r="U48" s="184"/>
      <c r="V48" s="184"/>
      <c r="W48" s="184"/>
      <c r="X48" s="184"/>
      <c r="Y48" s="902"/>
    </row>
    <row r="49" spans="1:25" ht="12.75">
      <c r="A49" s="57" t="s">
        <v>201</v>
      </c>
      <c r="B49" s="879">
        <f>(B9*1000000)/'T15'!B9</f>
        <v>257.2991954811</v>
      </c>
      <c r="C49" s="879">
        <f>(C9*1000000)/'T15'!B9</f>
        <v>330.6147391612613</v>
      </c>
      <c r="D49" s="879">
        <f>(D9*1000000)/'T15'!B9</f>
        <v>73.31554368016128</v>
      </c>
      <c r="E49" s="879">
        <f>(E9*1000000)/'T15'!B9</f>
        <v>12.384999288861332</v>
      </c>
      <c r="F49" s="879">
        <f>(F9*1000000)/'T15'!B9</f>
        <v>60.93054439129996</v>
      </c>
      <c r="G49" s="879">
        <f>(G9*1000000)/'T15'!B9</f>
        <v>28.36726396987968</v>
      </c>
      <c r="H49" s="879">
        <f>(H9*1000000)/'T15'!B9</f>
        <v>32.56328042142028</v>
      </c>
      <c r="K49" s="382"/>
      <c r="L49" s="651"/>
      <c r="M49" s="652"/>
      <c r="N49" s="652"/>
      <c r="O49" s="652"/>
      <c r="P49" s="653"/>
      <c r="Q49" s="131"/>
      <c r="R49" s="654"/>
      <c r="S49" s="391"/>
      <c r="T49" s="391"/>
      <c r="U49" s="184"/>
      <c r="V49" s="184"/>
      <c r="W49" s="184"/>
      <c r="X49" s="184"/>
      <c r="Y49" s="525"/>
    </row>
    <row r="50" spans="1:25" ht="12.75">
      <c r="A50" s="68" t="s">
        <v>202</v>
      </c>
      <c r="B50" s="1218">
        <f>(B10*1000000)/'T15'!B10</f>
        <v>221.97651303374224</v>
      </c>
      <c r="C50" s="1218">
        <f>(C10*1000000)/'T15'!B10</f>
        <v>313.42033424086617</v>
      </c>
      <c r="D50" s="1218">
        <f>(D10*1000000)/'T15'!B10</f>
        <v>91.44382120712389</v>
      </c>
      <c r="E50" s="1218">
        <f>(E10*1000000)/'T15'!B10</f>
        <v>3.0753705624193968</v>
      </c>
      <c r="F50" s="1218">
        <f>(F10*1000000)/'T15'!B10</f>
        <v>88.3684506447045</v>
      </c>
      <c r="G50" s="1218">
        <f>(G10*1000000)/'T15'!B10</f>
        <v>13.415446435727484</v>
      </c>
      <c r="H50" s="1218">
        <f>(H10*1000000)/'T15'!B10</f>
        <v>74.953004208977</v>
      </c>
      <c r="K50" s="382"/>
      <c r="L50" s="655"/>
      <c r="M50" s="655"/>
      <c r="N50" s="655"/>
      <c r="O50" s="655"/>
      <c r="P50" s="656"/>
      <c r="Q50" s="655"/>
      <c r="R50" s="205"/>
      <c r="S50" s="657"/>
      <c r="T50" s="90"/>
      <c r="U50" s="184"/>
      <c r="V50" s="658"/>
      <c r="W50" s="184"/>
      <c r="X50" s="184"/>
      <c r="Y50" s="525"/>
    </row>
    <row r="51" spans="1:25" ht="12.75">
      <c r="A51" s="57" t="s">
        <v>203</v>
      </c>
      <c r="B51" s="879">
        <f>(B11*1000000)/'T15'!B11</f>
        <v>277.85650397996665</v>
      </c>
      <c r="C51" s="879">
        <f>(C11*1000000)/'T15'!B11</f>
        <v>369.23847036494453</v>
      </c>
      <c r="D51" s="879">
        <f>(D11*1000000)/'T15'!B11</f>
        <v>91.38196638497787</v>
      </c>
      <c r="E51" s="879">
        <f>(E11*1000000)/'T15'!B11</f>
        <v>14.721907497347893</v>
      </c>
      <c r="F51" s="879">
        <f>(F11*1000000)/'T15'!B11</f>
        <v>76.66005888762997</v>
      </c>
      <c r="G51" s="879">
        <f>(G11*1000000)/'T15'!B11</f>
        <v>32.90779322936588</v>
      </c>
      <c r="H51" s="879">
        <f>(H11*1000000)/'T15'!B11</f>
        <v>43.7522656582641</v>
      </c>
      <c r="K51" s="382"/>
      <c r="L51" s="655"/>
      <c r="M51" s="655"/>
      <c r="N51" s="655"/>
      <c r="O51" s="655"/>
      <c r="P51" s="656"/>
      <c r="Q51" s="655"/>
      <c r="R51" s="205"/>
      <c r="S51" s="657"/>
      <c r="T51" s="9"/>
      <c r="U51" s="184"/>
      <c r="V51" s="658"/>
      <c r="W51" s="184"/>
      <c r="X51" s="184"/>
      <c r="Y51" s="525"/>
    </row>
    <row r="52" spans="1:25" ht="12.75">
      <c r="A52" s="68" t="s">
        <v>204</v>
      </c>
      <c r="B52" s="1218">
        <f>(B12*1000000)/'T15'!B12</f>
        <v>304.2361028234363</v>
      </c>
      <c r="C52" s="1218">
        <f>(C12*1000000)/'T15'!B12</f>
        <v>367.4034331926838</v>
      </c>
      <c r="D52" s="1218">
        <f>(D12*1000000)/'T15'!B12</f>
        <v>63.16733036924756</v>
      </c>
      <c r="E52" s="1218">
        <f>(E12*1000000)/'T15'!B12</f>
        <v>10.860051124871111</v>
      </c>
      <c r="F52" s="1218">
        <f>(F12*1000000)/'T15'!B12</f>
        <v>52.30727924437644</v>
      </c>
      <c r="G52" s="1218">
        <f>(G12*1000000)/'T15'!B12</f>
        <v>17.991681436926417</v>
      </c>
      <c r="H52" s="1218">
        <f>(H12*1000000)/'T15'!B12</f>
        <v>34.315597807450025</v>
      </c>
      <c r="K52" s="382"/>
      <c r="L52" s="655"/>
      <c r="M52" s="1250"/>
      <c r="N52" s="655"/>
      <c r="O52" s="655"/>
      <c r="P52" s="656"/>
      <c r="Q52" s="655"/>
      <c r="R52" s="205"/>
      <c r="S52" s="657"/>
      <c r="T52" s="302"/>
      <c r="U52" s="184"/>
      <c r="V52" s="658"/>
      <c r="W52" s="184"/>
      <c r="X52" s="184"/>
      <c r="Y52" s="525"/>
    </row>
    <row r="53" spans="1:25" ht="12.75">
      <c r="A53" s="57" t="s">
        <v>205</v>
      </c>
      <c r="B53" s="879">
        <f>(B13*1000000)/'T15'!B13</f>
        <v>222.5621056646958</v>
      </c>
      <c r="C53" s="879">
        <f>(C13*1000000)/'T15'!B13</f>
        <v>306.96227350753384</v>
      </c>
      <c r="D53" s="879">
        <f>(D13*1000000)/'T15'!B13</f>
        <v>84.40016784283803</v>
      </c>
      <c r="E53" s="879">
        <f>(E13*1000000)/'T15'!B13</f>
        <v>3.0217203890902153</v>
      </c>
      <c r="F53" s="879">
        <f>(F13*1000000)/'T15'!B13</f>
        <v>81.37844745374782</v>
      </c>
      <c r="G53" s="879">
        <f>(G13*1000000)/'T15'!B13</f>
        <v>10.162120923135609</v>
      </c>
      <c r="H53" s="879">
        <f>(H13*1000000)/'T15'!B13</f>
        <v>71.21632653061222</v>
      </c>
      <c r="K53" s="382"/>
      <c r="L53" s="655"/>
      <c r="M53" s="655"/>
      <c r="N53" s="655"/>
      <c r="O53" s="655"/>
      <c r="P53" s="656"/>
      <c r="Q53" s="655"/>
      <c r="R53" s="205"/>
      <c r="S53" s="657"/>
      <c r="T53" s="302"/>
      <c r="U53" s="184"/>
      <c r="V53" s="658"/>
      <c r="W53" s="184"/>
      <c r="X53" s="184"/>
      <c r="Y53" s="525"/>
    </row>
    <row r="54" spans="1:25" ht="12.75">
      <c r="A54" s="68" t="s">
        <v>206</v>
      </c>
      <c r="B54" s="1218">
        <f>(B14*1000000)/'T15'!B14</f>
        <v>248.92796957944128</v>
      </c>
      <c r="C54" s="1218">
        <f>(C14*1000000)/'T15'!B14</f>
        <v>337.9307107709592</v>
      </c>
      <c r="D54" s="1218">
        <f>(D14*1000000)/'T15'!B14</f>
        <v>89.00274119151788</v>
      </c>
      <c r="E54" s="1218">
        <f>(E14*1000000)/'T15'!B14</f>
        <v>7.980645363999121</v>
      </c>
      <c r="F54" s="1218">
        <f>(F14*1000000)/'T15'!B14</f>
        <v>81.02209582751877</v>
      </c>
      <c r="G54" s="1218">
        <f>(G14*1000000)/'T15'!B14</f>
        <v>16.78472105674964</v>
      </c>
      <c r="H54" s="1218">
        <f>(H14*1000000)/'T15'!B14</f>
        <v>64.23737477076912</v>
      </c>
      <c r="K54" s="382"/>
      <c r="L54" s="655"/>
      <c r="M54" s="655"/>
      <c r="N54" s="655"/>
      <c r="O54" s="655"/>
      <c r="P54" s="656"/>
      <c r="Q54" s="655"/>
      <c r="R54" s="205"/>
      <c r="S54" s="657"/>
      <c r="T54" s="9"/>
      <c r="U54" s="184"/>
      <c r="V54" s="658"/>
      <c r="W54" s="184"/>
      <c r="X54" s="184"/>
      <c r="Y54" s="525"/>
    </row>
    <row r="55" spans="1:25" ht="12.75">
      <c r="A55" s="57" t="s">
        <v>207</v>
      </c>
      <c r="B55" s="879">
        <f>(B15*1000000)/'T15'!B15</f>
        <v>311.9962442379066</v>
      </c>
      <c r="C55" s="879">
        <f>(C15*1000000)/'T15'!B15</f>
        <v>362.0962370432385</v>
      </c>
      <c r="D55" s="879">
        <f>(D15*1000000)/'T15'!B15</f>
        <v>50.099992805331894</v>
      </c>
      <c r="E55" s="879">
        <f>(E15*1000000)/'T15'!B15</f>
        <v>4.215058076959693</v>
      </c>
      <c r="F55" s="879">
        <f>(F15*1000000)/'T15'!B15</f>
        <v>45.8849347283722</v>
      </c>
      <c r="G55" s="879">
        <f>(G15*1000000)/'T15'!B15</f>
        <v>16.20617157175882</v>
      </c>
      <c r="H55" s="879">
        <f>(H15*1000000)/'T15'!B15</f>
        <v>29.678763156613385</v>
      </c>
      <c r="K55" s="382"/>
      <c r="L55" s="655"/>
      <c r="M55" s="655"/>
      <c r="N55" s="655"/>
      <c r="O55" s="655"/>
      <c r="P55" s="656"/>
      <c r="Q55" s="655"/>
      <c r="R55" s="205"/>
      <c r="S55" s="657"/>
      <c r="T55" s="9"/>
      <c r="U55" s="184"/>
      <c r="V55" s="658"/>
      <c r="W55" s="184"/>
      <c r="X55" s="184"/>
      <c r="Y55" s="525"/>
    </row>
    <row r="56" spans="1:29" ht="12.75">
      <c r="A56" s="68" t="s">
        <v>208</v>
      </c>
      <c r="B56" s="1218">
        <f>(B16*1000000)/'T15'!B16</f>
        <v>1311.0216615673673</v>
      </c>
      <c r="C56" s="1218">
        <f>(C16*1000000)/'T15'!B16</f>
        <v>1671.616728919946</v>
      </c>
      <c r="D56" s="1218">
        <f>(D16*1000000)/'T15'!B16</f>
        <v>360.59506735257867</v>
      </c>
      <c r="E56" s="1218">
        <f>(E16*1000000)/'T15'!B16</f>
        <v>41.502186103523826</v>
      </c>
      <c r="F56" s="1218">
        <f>(F16*1000000)/'T15'!B16</f>
        <v>319.09288124905487</v>
      </c>
      <c r="G56" s="1218">
        <f>(G16*1000000)/'T15'!B16</f>
        <v>24.644316613421633</v>
      </c>
      <c r="H56" s="1218">
        <f>(H16*1000000)/'T15'!B16</f>
        <v>294.4485646356332</v>
      </c>
      <c r="K56" s="382"/>
      <c r="L56" s="655"/>
      <c r="M56" s="655"/>
      <c r="N56" s="655"/>
      <c r="O56" s="655"/>
      <c r="P56" s="656"/>
      <c r="Q56" s="655"/>
      <c r="R56" s="205"/>
      <c r="S56" s="657"/>
      <c r="T56" s="9"/>
      <c r="U56" s="1055"/>
      <c r="V56" s="1055" t="s">
        <v>358</v>
      </c>
      <c r="W56" s="1055" t="s">
        <v>165</v>
      </c>
      <c r="X56" s="1055" t="s">
        <v>267</v>
      </c>
      <c r="Y56" s="1055" t="s">
        <v>349</v>
      </c>
      <c r="Z56" s="1055" t="s">
        <v>354</v>
      </c>
      <c r="AA56" s="1055" t="s">
        <v>183</v>
      </c>
      <c r="AB56" s="1055"/>
      <c r="AC56" s="1055"/>
    </row>
    <row r="57" spans="1:29" ht="12.75">
      <c r="A57" s="57" t="s">
        <v>209</v>
      </c>
      <c r="B57" s="879">
        <f>(B17*1000000)/'T15'!B17</f>
        <v>277.4530546207395</v>
      </c>
      <c r="C57" s="879">
        <f>(C17*1000000)/'T15'!B17</f>
        <v>356.7108989120347</v>
      </c>
      <c r="D57" s="879">
        <f>(D17*1000000)/'T15'!B17</f>
        <v>79.25784429129517</v>
      </c>
      <c r="E57" s="879">
        <f>(E17*1000000)/'T15'!B17</f>
        <v>5.0098204101826775</v>
      </c>
      <c r="F57" s="879">
        <f>(F17*1000000)/'T15'!B17</f>
        <v>74.2480238811125</v>
      </c>
      <c r="G57" s="879">
        <f>(G17*1000000)/'T15'!B17</f>
        <v>12.991497832536687</v>
      </c>
      <c r="H57" s="879">
        <f>(H17*1000000)/'T15'!B17</f>
        <v>61.2565260485758</v>
      </c>
      <c r="K57" s="382"/>
      <c r="L57" s="655"/>
      <c r="M57" s="655"/>
      <c r="N57" s="655"/>
      <c r="O57" s="655"/>
      <c r="P57" s="656"/>
      <c r="Q57" s="655"/>
      <c r="R57" s="205"/>
      <c r="S57" s="657"/>
      <c r="T57" s="9"/>
      <c r="U57" s="1055"/>
      <c r="V57" s="1056">
        <f>L37</f>
        <v>0.38893502977248245</v>
      </c>
      <c r="W57" s="1056">
        <f>M37</f>
        <v>0.3340253756029366</v>
      </c>
      <c r="X57" s="1056">
        <f>N37</f>
        <v>0.27703959462458094</v>
      </c>
      <c r="Y57" s="1056">
        <v>0</v>
      </c>
      <c r="Z57" s="1056">
        <v>0</v>
      </c>
      <c r="AA57" s="1056">
        <v>0</v>
      </c>
      <c r="AB57" s="1056"/>
      <c r="AC57" s="1055"/>
    </row>
    <row r="58" spans="1:29" ht="12.75">
      <c r="A58" s="68" t="s">
        <v>210</v>
      </c>
      <c r="B58" s="1218">
        <f>(B18*1000000)/'T15'!B18</f>
        <v>235.10726190137032</v>
      </c>
      <c r="C58" s="1218">
        <f>(C18*1000000)/'T15'!B18</f>
        <v>322.92414820990257</v>
      </c>
      <c r="D58" s="1218">
        <f>(D18*1000000)/'T15'!B18</f>
        <v>87.8168863085322</v>
      </c>
      <c r="E58" s="1218">
        <f>(E18*1000000)/'T15'!B18</f>
        <v>7.122304207857326</v>
      </c>
      <c r="F58" s="1218">
        <f>(F18*1000000)/'T15'!B18</f>
        <v>80.69458210067488</v>
      </c>
      <c r="G58" s="1218">
        <f>(G18*1000000)/'T15'!B18</f>
        <v>13.169515338444398</v>
      </c>
      <c r="H58" s="1218">
        <f>(H18*1000000)/'T15'!B18</f>
        <v>67.52506676223048</v>
      </c>
      <c r="K58" s="382"/>
      <c r="L58" s="655"/>
      <c r="M58" s="655"/>
      <c r="N58" s="655"/>
      <c r="O58" s="655"/>
      <c r="P58" s="656"/>
      <c r="Q58" s="655"/>
      <c r="R58" s="205"/>
      <c r="S58" s="657"/>
      <c r="T58" s="9"/>
      <c r="U58" s="1058" t="s">
        <v>228</v>
      </c>
      <c r="V58" s="1056">
        <v>0</v>
      </c>
      <c r="W58" s="1056">
        <v>0</v>
      </c>
      <c r="X58" s="1056">
        <v>0</v>
      </c>
      <c r="Y58" s="1056">
        <f>P37</f>
        <v>0.06450347769104496</v>
      </c>
      <c r="Z58" s="1056">
        <f>Q37</f>
        <v>0.4421408405544613</v>
      </c>
      <c r="AA58" s="1056">
        <f>R37</f>
        <v>0.4753299417811423</v>
      </c>
      <c r="AB58" s="1056"/>
      <c r="AC58" s="1055"/>
    </row>
    <row r="59" spans="1:29" ht="12.75">
      <c r="A59" s="57" t="s">
        <v>211</v>
      </c>
      <c r="B59" s="879">
        <f>(B19*1000000)/'T15'!B19</f>
        <v>396.01017842347017</v>
      </c>
      <c r="C59" s="879">
        <f>(C19*1000000)/'T15'!B19</f>
        <v>459.60241842273706</v>
      </c>
      <c r="D59" s="879">
        <f>(D19*1000000)/'T15'!B19</f>
        <v>63.592239999266965</v>
      </c>
      <c r="E59" s="879">
        <f>(E19*1000000)/'T15'!B19</f>
        <v>13.238757069985825</v>
      </c>
      <c r="F59" s="879">
        <f>(F19*1000000)/'T15'!B19</f>
        <v>50.353482929281135</v>
      </c>
      <c r="G59" s="879">
        <f>(G19*1000000)/'T15'!B19</f>
        <v>24.870119075512225</v>
      </c>
      <c r="H59" s="879">
        <f>(H19*1000000)/'T15'!B19</f>
        <v>25.483363853768907</v>
      </c>
      <c r="K59" s="382"/>
      <c r="L59" s="655"/>
      <c r="M59" s="655"/>
      <c r="N59" s="655"/>
      <c r="O59" s="655"/>
      <c r="P59" s="656"/>
      <c r="Q59" s="655"/>
      <c r="R59" s="205"/>
      <c r="S59" s="657"/>
      <c r="T59" s="9"/>
      <c r="U59" s="1055"/>
      <c r="V59" s="1055"/>
      <c r="W59" s="1055"/>
      <c r="X59" s="1055"/>
      <c r="Y59" s="1055"/>
      <c r="Z59" s="1055"/>
      <c r="AA59" s="1055"/>
      <c r="AB59" s="1055"/>
      <c r="AC59" s="1055"/>
    </row>
    <row r="60" spans="1:29" ht="12.75">
      <c r="A60" s="68" t="s">
        <v>212</v>
      </c>
      <c r="B60" s="1218">
        <f>(B20*1000000)/'T15'!B20</f>
        <v>283.79758521930046</v>
      </c>
      <c r="C60" s="1218">
        <f>(C20*1000000)/'T15'!B20</f>
        <v>352.27677600751326</v>
      </c>
      <c r="D60" s="1218">
        <f>(D20*1000000)/'T15'!B20</f>
        <v>68.4791907882128</v>
      </c>
      <c r="E60" s="1218">
        <f>(E20*1000000)/'T15'!B20</f>
        <v>10.626298510031583</v>
      </c>
      <c r="F60" s="1218">
        <f>(F20*1000000)/'T15'!B20</f>
        <v>57.85289227818121</v>
      </c>
      <c r="G60" s="1218">
        <f>(G20*1000000)/'T15'!B20</f>
        <v>17.010808808519997</v>
      </c>
      <c r="H60" s="1218">
        <f>(H20*1000000)/'T15'!B20</f>
        <v>40.84208346966122</v>
      </c>
      <c r="K60" s="382"/>
      <c r="L60" s="655"/>
      <c r="M60" s="655"/>
      <c r="N60" s="655"/>
      <c r="O60" s="655"/>
      <c r="P60" s="656"/>
      <c r="Q60" s="655"/>
      <c r="R60" s="205"/>
      <c r="S60" s="657"/>
      <c r="T60" s="9"/>
      <c r="U60" s="1055"/>
      <c r="V60" s="1056">
        <f>L35</f>
        <v>0.33830264275395533</v>
      </c>
      <c r="W60" s="1056">
        <f>M35</f>
        <v>0.337748783249156</v>
      </c>
      <c r="X60" s="1056">
        <f>N35</f>
        <v>0.3239485739968886</v>
      </c>
      <c r="Y60" s="1056">
        <v>0</v>
      </c>
      <c r="Z60" s="1056">
        <v>0</v>
      </c>
      <c r="AA60" s="1056">
        <v>0</v>
      </c>
      <c r="AB60" s="1056"/>
      <c r="AC60" s="1055"/>
    </row>
    <row r="61" spans="1:29" ht="12.75">
      <c r="A61" s="57" t="s">
        <v>213</v>
      </c>
      <c r="B61" s="879">
        <f>(B21*1000000)/'T15'!B21</f>
        <v>236.0311457575123</v>
      </c>
      <c r="C61" s="879">
        <f>(C21*1000000)/'T15'!B21</f>
        <v>324.5499475741273</v>
      </c>
      <c r="D61" s="879">
        <f>(D21*1000000)/'T15'!B21</f>
        <v>88.51880181661504</v>
      </c>
      <c r="E61" s="879">
        <f>(E21*1000000)/'T15'!B21</f>
        <v>2.434669754364322</v>
      </c>
      <c r="F61" s="879">
        <f>(F21*1000000)/'T15'!B21</f>
        <v>86.08413206225072</v>
      </c>
      <c r="G61" s="879">
        <f>(G21*1000000)/'T15'!B21</f>
        <v>4.472553603629152</v>
      </c>
      <c r="H61" s="879">
        <f>(H21*1000000)/'T15'!B21</f>
        <v>81.61157845862157</v>
      </c>
      <c r="K61" s="382"/>
      <c r="L61" s="655"/>
      <c r="M61" s="655"/>
      <c r="N61" s="655"/>
      <c r="O61" s="655"/>
      <c r="P61" s="656"/>
      <c r="Q61" s="655"/>
      <c r="R61" s="205"/>
      <c r="S61" s="657"/>
      <c r="T61" s="9"/>
      <c r="U61" s="1058" t="s">
        <v>227</v>
      </c>
      <c r="V61" s="1056">
        <v>0</v>
      </c>
      <c r="W61" s="1056">
        <v>0</v>
      </c>
      <c r="X61" s="1056">
        <v>0</v>
      </c>
      <c r="Y61" s="1056">
        <f>P36</f>
        <v>0.06270460901804188</v>
      </c>
      <c r="Z61" s="1056">
        <f>Q36</f>
        <v>0.41164165102351935</v>
      </c>
      <c r="AA61" s="1056">
        <f>R36</f>
        <v>0.4993196826877791</v>
      </c>
      <c r="AB61" s="1056"/>
      <c r="AC61" s="1055"/>
    </row>
    <row r="62" spans="1:29" ht="12.75">
      <c r="A62" s="68" t="s">
        <v>214</v>
      </c>
      <c r="B62" s="1218">
        <f>(B22*1000000)/'T15'!B22</f>
        <v>298.72840153516285</v>
      </c>
      <c r="C62" s="1218">
        <f>(C22*1000000)/'T15'!B22</f>
        <v>367.8766962700342</v>
      </c>
      <c r="D62" s="1218">
        <f>(D22*1000000)/'T15'!B22</f>
        <v>69.14829473487137</v>
      </c>
      <c r="E62" s="1218">
        <f>(E22*1000000)/'T15'!B22</f>
        <v>11.294123497526716</v>
      </c>
      <c r="F62" s="1218">
        <f>(F22*1000000)/'T15'!B22</f>
        <v>57.854171237344666</v>
      </c>
      <c r="G62" s="1218">
        <f>(G22*1000000)/'T15'!B22</f>
        <v>26.025868087550293</v>
      </c>
      <c r="H62" s="1218">
        <f>(H22*1000000)/'T15'!B22</f>
        <v>31.82830314979437</v>
      </c>
      <c r="K62" s="148"/>
      <c r="L62" s="655"/>
      <c r="M62" s="655"/>
      <c r="N62" s="655"/>
      <c r="O62" s="655"/>
      <c r="P62" s="656"/>
      <c r="Q62" s="655"/>
      <c r="R62" s="205"/>
      <c r="S62" s="657"/>
      <c r="T62" s="9"/>
      <c r="U62" s="1055"/>
      <c r="V62" s="1055"/>
      <c r="W62" s="1055"/>
      <c r="X62" s="1055"/>
      <c r="Y62" s="1055"/>
      <c r="Z62" s="1055"/>
      <c r="AA62" s="1055"/>
      <c r="AB62" s="1055"/>
      <c r="AC62" s="1055"/>
    </row>
    <row r="63" spans="1:29" ht="12.75">
      <c r="A63" s="57" t="s">
        <v>215</v>
      </c>
      <c r="B63" s="879">
        <f>(B23*1000000)/'T15'!B23</f>
        <v>280.5279246849608</v>
      </c>
      <c r="C63" s="879">
        <f>(C23*1000000)/'T15'!B23</f>
        <v>355.25339756548783</v>
      </c>
      <c r="D63" s="879">
        <f>(D23*1000000)/'T15'!B23</f>
        <v>74.725472880527</v>
      </c>
      <c r="E63" s="879">
        <f>(E23*1000000)/'T15'!B23</f>
        <v>6.5178087146375</v>
      </c>
      <c r="F63" s="879">
        <f>(F23*1000000)/'T15'!B23</f>
        <v>68.2076641658895</v>
      </c>
      <c r="G63" s="879">
        <f>(G23*1000000)/'T15'!B23</f>
        <v>17.375657122264833</v>
      </c>
      <c r="H63" s="879">
        <f>(H23*1000000)/'T15'!B23</f>
        <v>50.83200704362467</v>
      </c>
      <c r="K63" s="148"/>
      <c r="L63" s="655"/>
      <c r="M63" s="655"/>
      <c r="N63" s="655"/>
      <c r="O63" s="655"/>
      <c r="P63" s="656"/>
      <c r="Q63" s="655"/>
      <c r="R63" s="205"/>
      <c r="S63" s="657"/>
      <c r="T63" s="9"/>
      <c r="U63" s="1055"/>
      <c r="V63" s="1056">
        <f>L34</f>
        <v>0.3030488173823749</v>
      </c>
      <c r="W63" s="1056">
        <f>M34</f>
        <v>0.6969511826176251</v>
      </c>
      <c r="X63" s="1056">
        <f>N34</f>
        <v>0</v>
      </c>
      <c r="Y63" s="1056">
        <v>0</v>
      </c>
      <c r="Z63" s="1056">
        <v>0</v>
      </c>
      <c r="AA63" s="1056">
        <v>0</v>
      </c>
      <c r="AB63" s="1056"/>
      <c r="AC63" s="1055"/>
    </row>
    <row r="64" spans="1:29" ht="12.75">
      <c r="A64" s="68" t="s">
        <v>216</v>
      </c>
      <c r="B64" s="1218">
        <f>(B24*1000000)/'T15'!B24</f>
        <v>264.0405635356522</v>
      </c>
      <c r="C64" s="1218">
        <f>(C24*1000000)/'T15'!B24</f>
        <v>362.1478515616666</v>
      </c>
      <c r="D64" s="1218">
        <f>(D24*1000000)/'T15'!B24</f>
        <v>98.10728802601433</v>
      </c>
      <c r="E64" s="1218">
        <f>(E24*1000000)/'T15'!B24</f>
        <v>5.451643601200002</v>
      </c>
      <c r="F64" s="1218">
        <f>(F24*1000000)/'T15'!B24</f>
        <v>92.65564442481433</v>
      </c>
      <c r="G64" s="1218">
        <f>(G24*1000000)/'T15'!B24</f>
        <v>10.613795325455655</v>
      </c>
      <c r="H64" s="1218">
        <f>(H24*1000000)/'T15'!B24</f>
        <v>82.04184909935867</v>
      </c>
      <c r="K64" s="148"/>
      <c r="L64" s="655"/>
      <c r="M64" s="655"/>
      <c r="N64" s="655"/>
      <c r="O64" s="655"/>
      <c r="P64" s="656"/>
      <c r="Q64" s="655"/>
      <c r="R64" s="205"/>
      <c r="S64" s="657"/>
      <c r="T64" s="9"/>
      <c r="U64" s="1058" t="s">
        <v>226</v>
      </c>
      <c r="V64" s="1056">
        <v>0</v>
      </c>
      <c r="W64" s="1056">
        <v>0</v>
      </c>
      <c r="X64" s="1056">
        <v>0</v>
      </c>
      <c r="Y64" s="1056">
        <f>P34</f>
        <v>0.162123896830026</v>
      </c>
      <c r="Z64" s="1056">
        <f>Q34</f>
        <v>0.2860642005194241</v>
      </c>
      <c r="AA64" s="1056">
        <f>R34</f>
        <v>0.5489561326938383</v>
      </c>
      <c r="AB64" s="1056"/>
      <c r="AC64" s="1055"/>
    </row>
    <row r="65" spans="1:29" ht="12.75">
      <c r="A65" s="57" t="s">
        <v>217</v>
      </c>
      <c r="B65" s="879">
        <f>(B25*1000000)/'T15'!B25</f>
        <v>204.06819331046057</v>
      </c>
      <c r="C65" s="879">
        <f>(C25*1000000)/'T15'!B25</f>
        <v>288.47341659982175</v>
      </c>
      <c r="D65" s="879">
        <f>(D25*1000000)/'T15'!B25</f>
        <v>84.40522328936119</v>
      </c>
      <c r="E65" s="879">
        <f>(E25*1000000)/'T15'!B25</f>
        <v>10.157128025382937</v>
      </c>
      <c r="F65" s="879">
        <f>(F25*1000000)/'T15'!B25</f>
        <v>74.24809526397826</v>
      </c>
      <c r="G65" s="879">
        <f>(G25*1000000)/'T15'!B25</f>
        <v>21.961357892719864</v>
      </c>
      <c r="H65" s="879">
        <f>(H25*1000000)/'T15'!B25</f>
        <v>52.28673737125838</v>
      </c>
      <c r="K65" s="148"/>
      <c r="L65" s="655"/>
      <c r="M65" s="655"/>
      <c r="N65" s="655"/>
      <c r="O65" s="655"/>
      <c r="P65" s="656"/>
      <c r="Q65" s="655"/>
      <c r="R65" s="205"/>
      <c r="S65" s="657"/>
      <c r="T65" s="9"/>
      <c r="U65" s="1055"/>
      <c r="V65" s="1056"/>
      <c r="W65" s="1056"/>
      <c r="X65" s="1056"/>
      <c r="Y65" s="1056"/>
      <c r="Z65" s="1056"/>
      <c r="AA65" s="1056"/>
      <c r="AB65" s="1056"/>
      <c r="AC65" s="1055"/>
    </row>
    <row r="66" spans="1:29" ht="12.75">
      <c r="A66" s="68" t="s">
        <v>218</v>
      </c>
      <c r="B66" s="1218">
        <f>(B26*1000000)/'T15'!B26</f>
        <v>319.57707813605725</v>
      </c>
      <c r="C66" s="1218">
        <f>(C26*1000000)/'T15'!B26</f>
        <v>374.9835465684448</v>
      </c>
      <c r="D66" s="1218">
        <f>(D26*1000000)/'T15'!B26</f>
        <v>55.40646843238752</v>
      </c>
      <c r="E66" s="1218">
        <f>(E26*1000000)/'T15'!B26</f>
        <v>10.211594448568794</v>
      </c>
      <c r="F66" s="1218">
        <f>(F26*1000000)/'T15'!B26</f>
        <v>45.194873983818724</v>
      </c>
      <c r="G66" s="1218">
        <f>(G26*1000000)/'T15'!B26</f>
        <v>17.870290284995388</v>
      </c>
      <c r="H66" s="1218">
        <f>(H26*1000000)/'T15'!B26</f>
        <v>27.324583698823336</v>
      </c>
      <c r="K66" s="148"/>
      <c r="L66" s="655"/>
      <c r="M66" s="655"/>
      <c r="N66" s="655"/>
      <c r="O66" s="655"/>
      <c r="P66" s="656"/>
      <c r="Q66" s="655"/>
      <c r="R66" s="205"/>
      <c r="S66" s="657"/>
      <c r="T66" s="9"/>
      <c r="U66" s="1055"/>
      <c r="V66" s="1056">
        <f>L33</f>
        <v>0.39125264971364715</v>
      </c>
      <c r="W66" s="1056">
        <f>M33</f>
        <v>0.4744528894024012</v>
      </c>
      <c r="X66" s="1056">
        <f>N33</f>
        <v>0.13429446088395172</v>
      </c>
      <c r="Y66" s="1056">
        <v>0</v>
      </c>
      <c r="Z66" s="1056">
        <v>0</v>
      </c>
      <c r="AA66" s="1056">
        <v>0</v>
      </c>
      <c r="AB66" s="1056"/>
      <c r="AC66" s="1055"/>
    </row>
    <row r="67" spans="1:29" ht="12.75">
      <c r="A67" s="57" t="s">
        <v>219</v>
      </c>
      <c r="B67" s="879">
        <f>(B27*1000000)/'T15'!B27</f>
        <v>236.4376544897676</v>
      </c>
      <c r="C67" s="879">
        <f>(C27*1000000)/'T15'!B27</f>
        <v>294.20989164492875</v>
      </c>
      <c r="D67" s="879">
        <f>(D27*1000000)/'T15'!B27</f>
        <v>57.77223715516115</v>
      </c>
      <c r="E67" s="879">
        <f>(E27*1000000)/'T15'!B27</f>
        <v>5.512569761570333</v>
      </c>
      <c r="F67" s="879">
        <f>(F27*1000000)/'T15'!B27</f>
        <v>52.25966739359082</v>
      </c>
      <c r="G67" s="879">
        <f>(G27*1000000)/'T15'!B27</f>
        <v>14.010196049031</v>
      </c>
      <c r="H67" s="879">
        <f>(H27*1000000)/'T15'!B27</f>
        <v>38.24947134455982</v>
      </c>
      <c r="K67" s="148"/>
      <c r="L67" s="655"/>
      <c r="M67" s="655"/>
      <c r="N67" s="655"/>
      <c r="O67" s="655"/>
      <c r="P67" s="656"/>
      <c r="Q67" s="655"/>
      <c r="R67" s="205"/>
      <c r="S67" s="657"/>
      <c r="T67" s="9"/>
      <c r="U67" s="1058" t="s">
        <v>225</v>
      </c>
      <c r="V67" s="1056">
        <v>0</v>
      </c>
      <c r="W67" s="1056">
        <v>0</v>
      </c>
      <c r="X67" s="1056">
        <v>0</v>
      </c>
      <c r="Y67" s="1056">
        <f>P33</f>
        <v>0.10540610468821751</v>
      </c>
      <c r="Z67" s="1056">
        <f>Q33</f>
        <v>0.4046685140582536</v>
      </c>
      <c r="AA67" s="1056">
        <f>R33</f>
        <v>0.4734869258495566</v>
      </c>
      <c r="AB67" s="1056"/>
      <c r="AC67" s="1055"/>
    </row>
    <row r="68" spans="1:29" ht="12.75">
      <c r="A68" s="68" t="s">
        <v>220</v>
      </c>
      <c r="B68" s="1218">
        <f>(B28*1000000)/'T15'!B28</f>
        <v>253.79874609978717</v>
      </c>
      <c r="C68" s="1218">
        <f>(C28*1000000)/'T15'!B28</f>
        <v>331.44104386438573</v>
      </c>
      <c r="D68" s="1218">
        <f>(D28*1000000)/'T15'!B28</f>
        <v>77.64229776459854</v>
      </c>
      <c r="E68" s="1218">
        <f>(E28*1000000)/'T15'!B28</f>
        <v>12.05674828581685</v>
      </c>
      <c r="F68" s="1218">
        <f>(F28*1000000)/'T15'!B28</f>
        <v>65.58554947878169</v>
      </c>
      <c r="G68" s="1218">
        <f>(G28*1000000)/'T15'!B28</f>
        <v>16.272338076434608</v>
      </c>
      <c r="H68" s="1218">
        <f>(H28*1000000)/'T15'!B28</f>
        <v>49.31321140234708</v>
      </c>
      <c r="K68" s="148"/>
      <c r="L68" s="655"/>
      <c r="M68" s="655"/>
      <c r="N68" s="655"/>
      <c r="O68" s="655"/>
      <c r="P68" s="656"/>
      <c r="Q68" s="655"/>
      <c r="R68" s="205"/>
      <c r="S68" s="657"/>
      <c r="T68" s="9"/>
      <c r="U68" s="1055"/>
      <c r="V68" s="1056"/>
      <c r="W68" s="1056"/>
      <c r="X68" s="1056"/>
      <c r="Y68" s="1056"/>
      <c r="Z68" s="1056"/>
      <c r="AA68" s="1056"/>
      <c r="AB68" s="1056"/>
      <c r="AC68" s="1055"/>
    </row>
    <row r="69" spans="1:29" ht="12.75">
      <c r="A69" s="57" t="s">
        <v>221</v>
      </c>
      <c r="B69" s="879">
        <f>(B29*1000000)/'T15'!B29</f>
        <v>253.6544512284571</v>
      </c>
      <c r="C69" s="879">
        <f>(C29*1000000)/'T15'!B29</f>
        <v>305.13845751111603</v>
      </c>
      <c r="D69" s="879">
        <f>(D29*1000000)/'T15'!B29</f>
        <v>51.48400628265893</v>
      </c>
      <c r="E69" s="879">
        <f>(E29*1000000)/'T15'!B29</f>
        <v>7.7758653831562015</v>
      </c>
      <c r="F69" s="879">
        <f>(F29*1000000)/'T15'!B29</f>
        <v>43.70814089950273</v>
      </c>
      <c r="G69" s="879">
        <f>(G29*1000000)/'T15'!B29</f>
        <v>14.227035667494574</v>
      </c>
      <c r="H69" s="879">
        <f>(H29*1000000)/'T15'!B29</f>
        <v>29.48110523200816</v>
      </c>
      <c r="K69" s="148"/>
      <c r="L69" s="655"/>
      <c r="M69" s="655"/>
      <c r="N69" s="655"/>
      <c r="O69" s="655"/>
      <c r="P69" s="656"/>
      <c r="Q69" s="655"/>
      <c r="R69" s="205"/>
      <c r="S69" s="657"/>
      <c r="T69" s="9"/>
      <c r="U69" s="1055"/>
      <c r="V69" s="1056">
        <f>L31</f>
        <v>0.32881405038220646</v>
      </c>
      <c r="W69" s="1056">
        <f>M31</f>
        <v>0.24949082650784032</v>
      </c>
      <c r="X69" s="1056">
        <f>N31</f>
        <v>0.4216951231099532</v>
      </c>
      <c r="Y69" s="1056">
        <v>0</v>
      </c>
      <c r="Z69" s="1056">
        <v>0</v>
      </c>
      <c r="AA69" s="1056">
        <v>0</v>
      </c>
      <c r="AB69" s="1056"/>
      <c r="AC69" s="1055"/>
    </row>
    <row r="70" spans="1:29" ht="12.75">
      <c r="A70" s="79" t="s">
        <v>222</v>
      </c>
      <c r="B70" s="1219">
        <f>(B30*1000000)/'T15'!B30</f>
        <v>264.96003666848185</v>
      </c>
      <c r="C70" s="1219">
        <f>(C30*1000000)/'T15'!B30</f>
        <v>341.4622697554963</v>
      </c>
      <c r="D70" s="1219">
        <f>(D30*1000000)/'T15'!B30</f>
        <v>76.5022330870145</v>
      </c>
      <c r="E70" s="1219">
        <f>(E30*1000000)/'T15'!B30</f>
        <v>8.306147257513379</v>
      </c>
      <c r="F70" s="1219">
        <f>(F30*1000000)/'T15'!B30</f>
        <v>68.19608582950113</v>
      </c>
      <c r="G70" s="1219">
        <f>(G30*1000000)/'T15'!B30</f>
        <v>16.701950448872473</v>
      </c>
      <c r="H70" s="1219">
        <f>(H30*1000000)/'T15'!B30</f>
        <v>51.49413538062864</v>
      </c>
      <c r="K70" s="148"/>
      <c r="L70" s="655"/>
      <c r="M70" s="655"/>
      <c r="N70" s="655"/>
      <c r="O70" s="655"/>
      <c r="P70" s="656"/>
      <c r="Q70" s="655"/>
      <c r="R70" s="205"/>
      <c r="S70" s="657"/>
      <c r="T70" s="9"/>
      <c r="U70" s="1058" t="s">
        <v>223</v>
      </c>
      <c r="V70" s="1056">
        <v>0</v>
      </c>
      <c r="W70" s="1056">
        <v>0</v>
      </c>
      <c r="X70" s="1056">
        <v>0</v>
      </c>
      <c r="Y70" s="1056">
        <f>P31</f>
        <v>0.1403088665849757</v>
      </c>
      <c r="Z70" s="1056">
        <f>Q31</f>
        <v>0.5799286689414754</v>
      </c>
      <c r="AA70" s="1056">
        <f>R31</f>
        <v>0.25569641690539685</v>
      </c>
      <c r="AB70" s="1056"/>
      <c r="AC70" s="1055"/>
    </row>
    <row r="71" spans="1:29" ht="12.75">
      <c r="A71" s="57" t="s">
        <v>223</v>
      </c>
      <c r="B71" s="879">
        <f>(B31*1000000)/'T15'!B31</f>
        <v>273.9950237098704</v>
      </c>
      <c r="C71" s="879">
        <f>(C31*1000000)/'T15'!B31</f>
        <v>343.32124763231764</v>
      </c>
      <c r="D71" s="879">
        <f>(D31*1000000)/'T15'!B31</f>
        <v>69.32622392244726</v>
      </c>
      <c r="E71" s="879">
        <f>(E31*1000000)/'T15'!B31</f>
        <v>13.092230010959726</v>
      </c>
      <c r="F71" s="879">
        <f>(F31*1000000)/'T15'!B31</f>
        <v>56.23399391148751</v>
      </c>
      <c r="G71" s="879">
        <f>(G31*1000000)/'T15'!B31</f>
        <v>23.995714112872978</v>
      </c>
      <c r="H71" s="879">
        <f>(H31*1000000)/'T15'!B31</f>
        <v>32.238279798614535</v>
      </c>
      <c r="I71" s="90"/>
      <c r="J71" s="431"/>
      <c r="K71" s="158"/>
      <c r="L71" s="655"/>
      <c r="M71" s="659"/>
      <c r="N71" s="659"/>
      <c r="O71" s="659"/>
      <c r="P71" s="660"/>
      <c r="Q71" s="659"/>
      <c r="R71" s="204"/>
      <c r="S71" s="657"/>
      <c r="T71" s="9"/>
      <c r="U71" s="1055"/>
      <c r="V71" s="1056"/>
      <c r="W71" s="1056"/>
      <c r="X71" s="1056"/>
      <c r="Y71" s="1056"/>
      <c r="Z71" s="1056"/>
      <c r="AA71" s="1056"/>
      <c r="AB71" s="1056"/>
      <c r="AC71" s="1055"/>
    </row>
    <row r="72" spans="1:28" ht="12.75">
      <c r="A72" s="91" t="s">
        <v>224</v>
      </c>
      <c r="B72" s="1220">
        <f>(B32*1000000)/'T15'!B32</f>
        <v>256.54411595053045</v>
      </c>
      <c r="C72" s="1220">
        <f>(C32*1000000)/'T15'!B32</f>
        <v>331.7124044395471</v>
      </c>
      <c r="D72" s="1220">
        <f>(D32*1000000)/'T15'!B32</f>
        <v>75.16828848901659</v>
      </c>
      <c r="E72" s="1220">
        <f>(E32*1000000)/'T15'!B32</f>
        <v>9.195829682398612</v>
      </c>
      <c r="F72" s="1220">
        <f>(F32*1000000)/'T15'!B32</f>
        <v>65.97245880661798</v>
      </c>
      <c r="G72" s="1220">
        <f>(G32*1000000)/'T15'!B32</f>
        <v>18.0577843693067</v>
      </c>
      <c r="H72" s="1220">
        <f>(H32*1000000)/'T15'!B32</f>
        <v>47.91467443731128</v>
      </c>
      <c r="K72" s="148"/>
      <c r="L72" s="655"/>
      <c r="M72" s="655"/>
      <c r="N72" s="655"/>
      <c r="O72" s="655"/>
      <c r="P72" s="656"/>
      <c r="Q72" s="655"/>
      <c r="R72" s="205"/>
      <c r="S72" s="657"/>
      <c r="T72" s="9"/>
      <c r="U72" s="1055"/>
      <c r="V72" s="1056">
        <f>L29</f>
        <v>0.3517818292853598</v>
      </c>
      <c r="W72" s="1056">
        <f>M29</f>
        <v>0.14885685568518686</v>
      </c>
      <c r="X72" s="1056">
        <f>N29</f>
        <v>0.49936131502945336</v>
      </c>
      <c r="Y72" s="1056">
        <v>0</v>
      </c>
      <c r="Z72" s="1056">
        <v>0</v>
      </c>
      <c r="AA72" s="1056">
        <v>0</v>
      </c>
      <c r="AB72" s="1056"/>
    </row>
    <row r="73" spans="1:28" ht="12.75">
      <c r="A73" s="57" t="s">
        <v>225</v>
      </c>
      <c r="B73" s="879">
        <f>(B33*1000000)/'T15'!B33</f>
        <v>536.6528657894092</v>
      </c>
      <c r="C73" s="879">
        <f>(C33*1000000)/'T15'!B33</f>
        <v>704.0619544708273</v>
      </c>
      <c r="D73" s="879">
        <f>(D33*1000000)/'T15'!B33</f>
        <v>167.4090886814182</v>
      </c>
      <c r="E73" s="879">
        <f>(E33*1000000)/'T15'!B33</f>
        <v>24.627163125781077</v>
      </c>
      <c r="F73" s="879">
        <f>(F33*1000000)/'T15'!B33</f>
        <v>142.78192555563712</v>
      </c>
      <c r="G73" s="879">
        <f>(G33*1000000)/'T15'!B33</f>
        <v>51.683292901075745</v>
      </c>
      <c r="H73" s="879">
        <f>(H33*1000000)/'T15'!B33</f>
        <v>91.09863265456138</v>
      </c>
      <c r="K73" s="158"/>
      <c r="L73" s="659"/>
      <c r="M73" s="659"/>
      <c r="N73" s="659"/>
      <c r="O73" s="659"/>
      <c r="P73" s="660"/>
      <c r="Q73" s="659"/>
      <c r="R73" s="204"/>
      <c r="S73" s="661"/>
      <c r="T73" s="9"/>
      <c r="U73" s="1058" t="s">
        <v>221</v>
      </c>
      <c r="V73" s="1056">
        <v>0</v>
      </c>
      <c r="W73" s="1056">
        <v>0</v>
      </c>
      <c r="X73" s="1056">
        <v>0</v>
      </c>
      <c r="Y73" s="1056">
        <f>P29</f>
        <v>0.11450527360398988</v>
      </c>
      <c r="Z73" s="1056">
        <f>Q29</f>
        <v>0.5895431239583201</v>
      </c>
      <c r="AA73" s="1056">
        <f>R29</f>
        <v>0.2813521800531813</v>
      </c>
      <c r="AB73" s="1056"/>
    </row>
    <row r="74" spans="1:28" ht="12.75">
      <c r="A74" s="68" t="s">
        <v>226</v>
      </c>
      <c r="B74" s="1218">
        <f>(B34*1000000)/'T15'!B34</f>
        <v>360.74759082437527</v>
      </c>
      <c r="C74" s="1218">
        <f>(C34*1000000)/'T15'!B34</f>
        <v>451.6070106789857</v>
      </c>
      <c r="D74" s="1218">
        <f>(D34*1000000)/'T15'!B34</f>
        <v>90.85941985461041</v>
      </c>
      <c r="E74" s="1218">
        <f>(E34*1000000)/'T15'!B34</f>
        <v>19.43478222465618</v>
      </c>
      <c r="F74" s="1218">
        <f>(F34*1000000)/'T15'!B34</f>
        <v>71.42463762995423</v>
      </c>
      <c r="G74" s="1218">
        <f>(G34*1000000)/'T15'!B34</f>
        <v>38.21047936191073</v>
      </c>
      <c r="H74" s="1218">
        <f>(H34*1000000)/'T15'!B34</f>
        <v>33.2141582680435</v>
      </c>
      <c r="K74" s="148"/>
      <c r="L74" s="655"/>
      <c r="M74" s="655"/>
      <c r="N74" s="655"/>
      <c r="O74" s="655"/>
      <c r="P74" s="656"/>
      <c r="Q74" s="655"/>
      <c r="R74" s="205"/>
      <c r="S74" s="657"/>
      <c r="T74" s="9"/>
      <c r="U74" s="1055"/>
      <c r="V74" s="1055"/>
      <c r="W74" s="1055"/>
      <c r="X74" s="1055"/>
      <c r="Y74" s="1055"/>
      <c r="Z74" s="1055"/>
      <c r="AA74" s="1055"/>
      <c r="AB74" s="1055"/>
    </row>
    <row r="75" spans="1:28" ht="12.75">
      <c r="A75" s="57" t="s">
        <v>227</v>
      </c>
      <c r="B75" s="879">
        <f>(B35*1000000)/'T15'!B35</f>
        <v>423.8925314100159</v>
      </c>
      <c r="C75" s="879">
        <f>(C35*1000000)/'T15'!B35</f>
        <v>606.2574068507002</v>
      </c>
      <c r="D75" s="879">
        <f>(D35*1000000)/'T15'!B35</f>
        <v>182.36487544068433</v>
      </c>
      <c r="E75" s="879">
        <f>(E35*1000000)/'T15'!B35</f>
        <v>0.7453434666918427</v>
      </c>
      <c r="F75" s="879">
        <f>(F35*1000000)/'T15'!B35</f>
        <v>181.61953197399248</v>
      </c>
      <c r="G75" s="879">
        <f>(G35*1000000)/'T15'!B35</f>
        <v>3.354045600113292</v>
      </c>
      <c r="H75" s="879">
        <f>(H35*1000000)/'T15'!B35</f>
        <v>178.26548637387918</v>
      </c>
      <c r="K75" s="148"/>
      <c r="L75" s="655"/>
      <c r="M75" s="655"/>
      <c r="N75" s="655"/>
      <c r="O75" s="655"/>
      <c r="P75" s="656"/>
      <c r="Q75" s="655"/>
      <c r="R75" s="205"/>
      <c r="S75" s="657"/>
      <c r="T75" s="90"/>
      <c r="U75" s="1055"/>
      <c r="V75" s="1056">
        <f>L28</f>
        <v>0.5013491367896752</v>
      </c>
      <c r="W75" s="1056">
        <f>M28</f>
        <v>0.1340424018917313</v>
      </c>
      <c r="X75" s="1056">
        <f>N28</f>
        <v>0.36460846131859365</v>
      </c>
      <c r="Y75" s="1056">
        <v>0</v>
      </c>
      <c r="Z75" s="1056">
        <v>0</v>
      </c>
      <c r="AA75" s="1056">
        <v>0</v>
      </c>
      <c r="AB75" s="1056"/>
    </row>
    <row r="76" spans="1:28" ht="12.75">
      <c r="A76" s="68" t="s">
        <v>228</v>
      </c>
      <c r="B76" s="1218">
        <f>(B36*1000000)/'T15'!B36</f>
        <v>369.96103195622004</v>
      </c>
      <c r="C76" s="1218">
        <f>(C36*1000000)/'T15'!B36</f>
        <v>614.649075493767</v>
      </c>
      <c r="D76" s="1218">
        <f>(D36*1000000)/'T15'!B36</f>
        <v>244.68804353754692</v>
      </c>
      <c r="E76" s="1218">
        <f>(E36*1000000)/'T15'!B36</f>
        <v>15.089299241850348</v>
      </c>
      <c r="F76" s="1218">
        <f>(F36*1000000)/'T15'!B36</f>
        <v>229.5987442956966</v>
      </c>
      <c r="G76" s="1218">
        <f>(G36*1000000)/'T15'!B36</f>
        <v>34.0500463616695</v>
      </c>
      <c r="H76" s="1218">
        <f>(H36*1000000)/'T15'!B36</f>
        <v>195.5486979340271</v>
      </c>
      <c r="K76" s="148"/>
      <c r="L76" s="655"/>
      <c r="M76" s="655"/>
      <c r="N76" s="655"/>
      <c r="O76" s="655"/>
      <c r="P76" s="656"/>
      <c r="Q76" s="655"/>
      <c r="R76" s="205"/>
      <c r="S76" s="657"/>
      <c r="T76" s="9"/>
      <c r="U76" s="1058" t="s">
        <v>220</v>
      </c>
      <c r="V76" s="1056">
        <v>0</v>
      </c>
      <c r="W76" s="1056">
        <v>0</v>
      </c>
      <c r="X76" s="1056">
        <v>0</v>
      </c>
      <c r="Y76" s="1056">
        <f>P28</f>
        <v>0.12438902643957532</v>
      </c>
      <c r="Z76" s="1056">
        <f>Q28</f>
        <v>0.5331660139083313</v>
      </c>
      <c r="AA76" s="1056">
        <f>R28</f>
        <v>0.33563754926529593</v>
      </c>
      <c r="AB76" s="1056"/>
    </row>
    <row r="77" spans="1:28" ht="12.75">
      <c r="A77" s="100" t="s">
        <v>325</v>
      </c>
      <c r="B77" s="879">
        <f>(B37*1000000)/'T15'!B37</f>
        <v>417.03091861120805</v>
      </c>
      <c r="C77" s="879">
        <f>(C37*1000000)/'T15'!B37</f>
        <v>612.6050385328</v>
      </c>
      <c r="D77" s="879">
        <f>(D37*1000000)/'T15'!B37</f>
        <v>195.5741199215919</v>
      </c>
      <c r="E77" s="879">
        <f>(E37*1000000)/'T15'!B37</f>
        <v>14.607469724228674</v>
      </c>
      <c r="F77" s="879">
        <f>(F37*1000000)/'T15'!B37</f>
        <v>180.9666501973632</v>
      </c>
      <c r="G77" s="879">
        <f>(G37*1000000)/'T15'!B37</f>
        <v>31.785269461077846</v>
      </c>
      <c r="H77" s="879">
        <f>(H37*1000000)/'T15'!B37</f>
        <v>149.18138073628538</v>
      </c>
      <c r="K77" s="148"/>
      <c r="L77" s="655"/>
      <c r="M77" s="655"/>
      <c r="N77" s="655"/>
      <c r="O77" s="655"/>
      <c r="P77" s="656"/>
      <c r="Q77" s="655"/>
      <c r="R77" s="205"/>
      <c r="S77" s="657"/>
      <c r="T77" s="90"/>
      <c r="U77" s="1055"/>
      <c r="V77" s="1055"/>
      <c r="W77" s="1055"/>
      <c r="X77" s="1055"/>
      <c r="Y77" s="1055"/>
      <c r="Z77" s="1055"/>
      <c r="AA77" s="1055"/>
      <c r="AB77" s="1055"/>
    </row>
    <row r="78" spans="1:28" ht="12.75">
      <c r="A78" s="91" t="s">
        <v>324</v>
      </c>
      <c r="B78" s="1221">
        <f>(B38*1000000)/'T15'!B38</f>
        <v>260.8860302418786</v>
      </c>
      <c r="C78" s="1221">
        <f>(C38*1000000)/'T15'!B38</f>
        <v>339.4639447145908</v>
      </c>
      <c r="D78" s="1221">
        <f>(D38*1000000)/'T15'!B38</f>
        <v>78.57791447271225</v>
      </c>
      <c r="E78" s="1221">
        <f>(E38*1000000)/'T15'!B38</f>
        <v>9.34907532076592</v>
      </c>
      <c r="F78" s="1221">
        <f>(F38*1000000)/'T15'!B38</f>
        <v>69.22883915194633</v>
      </c>
      <c r="G78" s="1221">
        <f>(G38*1000000)/'T15'!B38</f>
        <v>18.446516287875834</v>
      </c>
      <c r="H78" s="1221">
        <f>(H38*1000000)/'T15'!B38</f>
        <v>50.7823228640705</v>
      </c>
      <c r="K78" s="90"/>
      <c r="L78" s="659"/>
      <c r="M78" s="659"/>
      <c r="N78" s="659"/>
      <c r="O78" s="659"/>
      <c r="P78" s="660"/>
      <c r="Q78" s="659"/>
      <c r="R78" s="204"/>
      <c r="S78" s="661"/>
      <c r="T78" s="90"/>
      <c r="U78" s="1055"/>
      <c r="V78" s="1056">
        <f>L27</f>
        <v>0.37755213362023654</v>
      </c>
      <c r="W78" s="1056">
        <f>M27</f>
        <v>0.2879112406468787</v>
      </c>
      <c r="X78" s="1056">
        <f>N27</f>
        <v>0.3345366257328848</v>
      </c>
      <c r="Y78" s="1056">
        <v>0</v>
      </c>
      <c r="Z78" s="1056">
        <v>0</v>
      </c>
      <c r="AA78" s="1056">
        <v>0</v>
      </c>
      <c r="AB78" s="1056"/>
    </row>
    <row r="79" spans="1:28" ht="12.75">
      <c r="A79" s="479" t="s">
        <v>441</v>
      </c>
      <c r="K79" s="158"/>
      <c r="L79" s="659"/>
      <c r="M79" s="659"/>
      <c r="N79" s="659"/>
      <c r="O79" s="659"/>
      <c r="P79" s="660"/>
      <c r="Q79" s="659"/>
      <c r="R79" s="204"/>
      <c r="S79" s="661"/>
      <c r="T79" s="205"/>
      <c r="U79" s="1058" t="s">
        <v>219</v>
      </c>
      <c r="V79" s="1056">
        <v>0</v>
      </c>
      <c r="W79" s="1056">
        <v>0</v>
      </c>
      <c r="X79" s="1056">
        <v>0</v>
      </c>
      <c r="Y79" s="1056">
        <f>P27</f>
        <v>0.10121724217858646</v>
      </c>
      <c r="Z79" s="1056">
        <f>Q27</f>
        <v>0.5674217887121393</v>
      </c>
      <c r="AA79" s="1056">
        <f>R27</f>
        <v>0.2532825102105457</v>
      </c>
      <c r="AB79" s="1056"/>
    </row>
    <row r="80" spans="1:28" ht="10.5" customHeight="1">
      <c r="A80" s="889" t="s">
        <v>516</v>
      </c>
      <c r="K80" s="198"/>
      <c r="L80" s="9"/>
      <c r="M80" s="9"/>
      <c r="N80" s="9"/>
      <c r="O80" s="9"/>
      <c r="P80" s="9"/>
      <c r="Q80" s="9"/>
      <c r="R80" s="9"/>
      <c r="S80" s="9"/>
      <c r="T80" s="9"/>
      <c r="U80" s="1055"/>
      <c r="V80" s="1056"/>
      <c r="W80" s="1056"/>
      <c r="X80" s="1056"/>
      <c r="Y80" s="1056"/>
      <c r="Z80" s="1056"/>
      <c r="AA80" s="1056"/>
      <c r="AB80" s="1056"/>
    </row>
    <row r="81" spans="1:28" ht="10.5" customHeight="1">
      <c r="A81" s="889"/>
      <c r="C81" s="9"/>
      <c r="D81" s="152"/>
      <c r="F81" s="9"/>
      <c r="G81" s="152"/>
      <c r="I81" s="152"/>
      <c r="K81" s="662"/>
      <c r="L81" s="9"/>
      <c r="M81" s="9"/>
      <c r="N81" s="9"/>
      <c r="O81" s="9"/>
      <c r="P81" s="9"/>
      <c r="Q81" s="9"/>
      <c r="R81" s="9"/>
      <c r="S81" s="9"/>
      <c r="T81" s="9"/>
      <c r="U81" s="1055"/>
      <c r="V81" s="1056">
        <f>L26</f>
        <v>0.281893806984459</v>
      </c>
      <c r="W81" s="1056">
        <f>M26</f>
        <v>0.3330519441278136</v>
      </c>
      <c r="X81" s="1056">
        <f>N26</f>
        <v>0.3850542488877273</v>
      </c>
      <c r="Y81" s="1056">
        <v>0</v>
      </c>
      <c r="Z81" s="1056">
        <v>0</v>
      </c>
      <c r="AA81" s="1056">
        <v>0</v>
      </c>
      <c r="AB81" s="1056"/>
    </row>
    <row r="82" spans="1:28" ht="12.75">
      <c r="A82" s="139"/>
      <c r="B82" s="139"/>
      <c r="D82" s="139"/>
      <c r="E82" s="139"/>
      <c r="G82" s="139"/>
      <c r="K82" s="206"/>
      <c r="L82" s="9"/>
      <c r="M82" s="9"/>
      <c r="N82" s="9"/>
      <c r="O82" s="9"/>
      <c r="P82" s="9"/>
      <c r="Q82" s="9"/>
      <c r="R82" s="9"/>
      <c r="S82" s="9"/>
      <c r="T82" s="9"/>
      <c r="U82" s="1058" t="s">
        <v>218</v>
      </c>
      <c r="V82" s="1056">
        <v>0</v>
      </c>
      <c r="W82" s="1056">
        <v>0</v>
      </c>
      <c r="X82" s="1056">
        <v>0</v>
      </c>
      <c r="Y82" s="1056">
        <f>P26</f>
        <v>0.11146229021809743</v>
      </c>
      <c r="Z82" s="1056">
        <f>Q26</f>
        <v>0.5884995489152962</v>
      </c>
      <c r="AA82" s="1056">
        <f>R26</f>
        <v>0.26532243123432725</v>
      </c>
      <c r="AB82" s="1056"/>
    </row>
    <row r="83" spans="2:28" ht="12.75">
      <c r="B83" s="491"/>
      <c r="C83" s="491"/>
      <c r="D83" s="491"/>
      <c r="E83" s="491"/>
      <c r="F83" s="491"/>
      <c r="G83" s="152"/>
      <c r="K83" s="13"/>
      <c r="L83" s="13"/>
      <c r="M83" s="13"/>
      <c r="N83" s="13"/>
      <c r="O83" s="13"/>
      <c r="P83" s="13"/>
      <c r="Q83" s="13"/>
      <c r="R83" s="13"/>
      <c r="S83" s="13"/>
      <c r="U83" s="1055"/>
      <c r="V83" s="1056"/>
      <c r="W83" s="1056"/>
      <c r="X83" s="1056"/>
      <c r="Y83" s="1056"/>
      <c r="Z83" s="1056"/>
      <c r="AA83" s="1056"/>
      <c r="AB83" s="1056"/>
    </row>
    <row r="84" spans="2:28" ht="12.75">
      <c r="B84" s="491"/>
      <c r="C84" s="491"/>
      <c r="D84" s="491"/>
      <c r="E84" s="491"/>
      <c r="F84" s="491"/>
      <c r="G84" s="152"/>
      <c r="K84" s="13"/>
      <c r="L84" s="13"/>
      <c r="M84" s="13"/>
      <c r="N84" s="13"/>
      <c r="O84" s="13"/>
      <c r="P84" s="13"/>
      <c r="Q84" s="13"/>
      <c r="R84" s="13"/>
      <c r="S84" s="13"/>
      <c r="U84" s="1055"/>
      <c r="V84" s="1056">
        <f>L25</f>
        <v>0.44541814127593976</v>
      </c>
      <c r="W84" s="1056">
        <f>M25</f>
        <v>0.19231814341683376</v>
      </c>
      <c r="X84" s="1056">
        <f>N25</f>
        <v>0.3622637153072265</v>
      </c>
      <c r="Y84" s="1056">
        <v>0</v>
      </c>
      <c r="Z84" s="1056">
        <v>0</v>
      </c>
      <c r="AA84" s="1056">
        <v>0</v>
      </c>
      <c r="AB84" s="1056"/>
    </row>
    <row r="85" spans="2:28" ht="12.75">
      <c r="B85" s="491"/>
      <c r="C85" s="491"/>
      <c r="D85" s="491"/>
      <c r="E85" s="491"/>
      <c r="F85" s="491"/>
      <c r="G85" s="152"/>
      <c r="K85" s="13"/>
      <c r="L85" s="13"/>
      <c r="M85" s="13"/>
      <c r="N85" s="13"/>
      <c r="O85" s="13"/>
      <c r="P85" s="13"/>
      <c r="Q85" s="13"/>
      <c r="R85" s="13"/>
      <c r="S85" s="13"/>
      <c r="U85" s="1058" t="s">
        <v>217</v>
      </c>
      <c r="V85" s="1056">
        <v>0</v>
      </c>
      <c r="W85" s="1056">
        <v>0</v>
      </c>
      <c r="X85" s="1056">
        <v>0</v>
      </c>
      <c r="Y85" s="1056">
        <f>P25</f>
        <v>0.1317473152367417</v>
      </c>
      <c r="Z85" s="1056">
        <f>Q25</f>
        <v>0.6941899582196327</v>
      </c>
      <c r="AA85" s="1056">
        <f>R25</f>
        <v>0.16707052269100478</v>
      </c>
      <c r="AB85" s="1056"/>
    </row>
    <row r="86" spans="2:28" ht="12.75">
      <c r="B86" s="491"/>
      <c r="C86" s="491"/>
      <c r="D86" s="491"/>
      <c r="E86" s="491"/>
      <c r="F86" s="491"/>
      <c r="G86" s="152"/>
      <c r="K86" s="13"/>
      <c r="L86" s="13"/>
      <c r="M86" s="13"/>
      <c r="N86" s="13"/>
      <c r="O86" s="13"/>
      <c r="P86" s="13"/>
      <c r="Q86" s="13"/>
      <c r="R86" s="13"/>
      <c r="S86" s="13"/>
      <c r="U86" s="1055"/>
      <c r="V86" s="1056"/>
      <c r="W86" s="1056"/>
      <c r="X86" s="1056"/>
      <c r="Y86" s="1056"/>
      <c r="Z86" s="1056"/>
      <c r="AA86" s="1056"/>
      <c r="AB86" s="1056"/>
    </row>
    <row r="87" spans="2:28" ht="12.75">
      <c r="B87" s="491"/>
      <c r="C87" s="491"/>
      <c r="D87" s="491"/>
      <c r="E87" s="491"/>
      <c r="F87" s="491"/>
      <c r="G87" s="152"/>
      <c r="K87" s="13"/>
      <c r="L87" s="13"/>
      <c r="M87" s="13"/>
      <c r="N87" s="13"/>
      <c r="O87" s="13"/>
      <c r="P87" s="13"/>
      <c r="Q87" s="13"/>
      <c r="R87" s="13"/>
      <c r="S87" s="13"/>
      <c r="U87" s="506"/>
      <c r="V87" s="1056">
        <f>L24</f>
        <v>0.5212119637766718</v>
      </c>
      <c r="W87" s="1056">
        <f>M24</f>
        <v>0.13625424523214466</v>
      </c>
      <c r="X87" s="1056">
        <f>N24</f>
        <v>0.34253379099118353</v>
      </c>
      <c r="Y87" s="1056">
        <v>0</v>
      </c>
      <c r="Z87" s="1056">
        <v>0</v>
      </c>
      <c r="AA87" s="1056">
        <v>0</v>
      </c>
      <c r="AB87" s="1056"/>
    </row>
    <row r="88" spans="1:28" s="506" customFormat="1" ht="12.75">
      <c r="A88" s="139"/>
      <c r="B88" s="264"/>
      <c r="C88" s="264"/>
      <c r="D88" s="664"/>
      <c r="E88" s="664"/>
      <c r="F88" s="302"/>
      <c r="G88" s="152"/>
      <c r="H88" s="152"/>
      <c r="I88" s="9"/>
      <c r="J88" s="152"/>
      <c r="K88" s="9"/>
      <c r="L88" s="9"/>
      <c r="M88" s="9"/>
      <c r="N88" s="9"/>
      <c r="O88" s="9"/>
      <c r="P88" s="9"/>
      <c r="Q88" s="9"/>
      <c r="R88" s="9"/>
      <c r="S88" s="9"/>
      <c r="T88" s="13"/>
      <c r="U88" s="1060" t="s">
        <v>216</v>
      </c>
      <c r="V88" s="1059">
        <v>0</v>
      </c>
      <c r="W88" s="1059">
        <v>0</v>
      </c>
      <c r="X88" s="1059">
        <v>0</v>
      </c>
      <c r="Y88" s="1059">
        <f>P24</f>
        <v>0.059705343792556424</v>
      </c>
      <c r="Z88" s="1059">
        <f>Q24</f>
        <v>0.5461648263877928</v>
      </c>
      <c r="AA88" s="1059">
        <f>R24</f>
        <v>0.344705701037997</v>
      </c>
      <c r="AB88" s="1059"/>
    </row>
    <row r="89" spans="1:20" s="506" customFormat="1" ht="12.75">
      <c r="A89" s="9"/>
      <c r="B89" s="9"/>
      <c r="C89" s="9"/>
      <c r="D89" s="9"/>
      <c r="E89" s="152"/>
      <c r="F89" s="491"/>
      <c r="G89" s="152"/>
      <c r="H89" s="152"/>
      <c r="I89" s="9"/>
      <c r="J89" s="152"/>
      <c r="K89" s="1251"/>
      <c r="L89" s="665"/>
      <c r="M89" s="665"/>
      <c r="N89" s="9"/>
      <c r="O89" s="9"/>
      <c r="P89" s="9"/>
      <c r="Q89" s="9"/>
      <c r="R89" s="9"/>
      <c r="S89" s="9"/>
      <c r="T89" s="13"/>
    </row>
    <row r="90" spans="1:28" s="506" customFormat="1" ht="12.75">
      <c r="A90" s="9"/>
      <c r="B90" s="152"/>
      <c r="C90" s="152"/>
      <c r="D90" s="152"/>
      <c r="E90" s="1061"/>
      <c r="F90" s="382"/>
      <c r="G90" s="152"/>
      <c r="H90" s="152"/>
      <c r="I90" s="152"/>
      <c r="J90" s="9"/>
      <c r="V90" s="1059">
        <f>L23</f>
        <v>0.37825918058251423</v>
      </c>
      <c r="W90" s="1059">
        <f>M23</f>
        <v>0.17584936112543967</v>
      </c>
      <c r="X90" s="1059">
        <f>N23</f>
        <v>0.4458914582920461</v>
      </c>
      <c r="Y90" s="1059">
        <v>0</v>
      </c>
      <c r="Z90" s="1059">
        <v>0</v>
      </c>
      <c r="AA90" s="1059">
        <v>0</v>
      </c>
      <c r="AB90" s="1059"/>
    </row>
    <row r="91" spans="1:28" s="506" customFormat="1" ht="12.75">
      <c r="A91" s="9"/>
      <c r="B91" s="1062"/>
      <c r="C91" s="1062"/>
      <c r="D91" s="1062"/>
      <c r="E91" s="9"/>
      <c r="F91" s="152"/>
      <c r="G91" s="9"/>
      <c r="H91" s="152"/>
      <c r="I91" s="9"/>
      <c r="J91" s="152"/>
      <c r="L91" s="1059"/>
      <c r="M91" s="1059"/>
      <c r="N91" s="1059"/>
      <c r="O91" s="1059" t="e">
        <f>#REF!/#REF!*100</f>
        <v>#REF!</v>
      </c>
      <c r="Q91" s="1059"/>
      <c r="R91" s="1059"/>
      <c r="S91" s="1059"/>
      <c r="T91" s="1059"/>
      <c r="U91" s="1060" t="s">
        <v>215</v>
      </c>
      <c r="V91" s="1059">
        <v>0</v>
      </c>
      <c r="W91" s="1059">
        <v>0</v>
      </c>
      <c r="X91" s="1059">
        <v>0</v>
      </c>
      <c r="Y91" s="1059">
        <f>P23</f>
        <v>0.09636016576033864</v>
      </c>
      <c r="Z91" s="1059">
        <f>Q23</f>
        <v>0.6510909844141569</v>
      </c>
      <c r="AA91" s="1059">
        <f>R23</f>
        <v>0.2514507850899324</v>
      </c>
      <c r="AB91" s="1059"/>
    </row>
    <row r="92" spans="1:20" s="506" customFormat="1" ht="12.75">
      <c r="A92" s="9"/>
      <c r="B92" s="9"/>
      <c r="C92" s="9"/>
      <c r="D92" s="9"/>
      <c r="E92" s="152"/>
      <c r="F92" s="491"/>
      <c r="G92" s="9"/>
      <c r="H92" s="152"/>
      <c r="I92" s="9"/>
      <c r="J92" s="152"/>
      <c r="L92" s="1059"/>
      <c r="M92" s="1059"/>
      <c r="N92" s="1059"/>
      <c r="O92" s="1059" t="e">
        <f>#REF!/#REF!*100</f>
        <v>#REF!</v>
      </c>
      <c r="Q92" s="1059"/>
      <c r="R92" s="1059"/>
      <c r="S92" s="1059"/>
      <c r="T92" s="1059"/>
    </row>
    <row r="93" spans="1:28" s="506" customFormat="1" ht="12.75">
      <c r="A93" s="9"/>
      <c r="B93" s="152"/>
      <c r="C93" s="152"/>
      <c r="D93" s="152"/>
      <c r="E93" s="1062"/>
      <c r="F93" s="1063"/>
      <c r="G93" s="9"/>
      <c r="H93" s="152"/>
      <c r="I93" s="9"/>
      <c r="J93" s="152"/>
      <c r="V93" s="1059">
        <f>L22</f>
        <v>0.3083459408081952</v>
      </c>
      <c r="W93" s="1059">
        <f>M22</f>
        <v>0.17632412265788935</v>
      </c>
      <c r="X93" s="1059">
        <f>N22</f>
        <v>0.5153299365339153</v>
      </c>
      <c r="Y93" s="1059">
        <v>0</v>
      </c>
      <c r="Z93" s="1059">
        <v>0</v>
      </c>
      <c r="AA93" s="1059">
        <v>0</v>
      </c>
      <c r="AB93" s="1059"/>
    </row>
    <row r="94" spans="1:28" s="506" customFormat="1" ht="12.75">
      <c r="A94" s="9"/>
      <c r="B94" s="1062"/>
      <c r="C94" s="1062"/>
      <c r="D94" s="1062"/>
      <c r="E94" s="9"/>
      <c r="F94" s="491"/>
      <c r="G94" s="9"/>
      <c r="H94" s="152"/>
      <c r="I94" s="9"/>
      <c r="J94" s="152"/>
      <c r="L94" s="1059"/>
      <c r="M94" s="1059"/>
      <c r="N94" s="1059"/>
      <c r="O94" s="1059" t="e">
        <f>O75/$J75*100</f>
        <v>#DIV/0!</v>
      </c>
      <c r="Q94" s="1059"/>
      <c r="R94" s="1059"/>
      <c r="S94" s="1059"/>
      <c r="T94" s="1059"/>
      <c r="U94" s="1060" t="s">
        <v>214</v>
      </c>
      <c r="V94" s="1059">
        <v>0</v>
      </c>
      <c r="W94" s="1059">
        <v>0</v>
      </c>
      <c r="X94" s="1059">
        <v>0</v>
      </c>
      <c r="Y94" s="1059">
        <f>P22</f>
        <v>0.13871032302724595</v>
      </c>
      <c r="Z94" s="1059">
        <f>Q22</f>
        <v>0.48085080945896824</v>
      </c>
      <c r="AA94" s="1059">
        <f>R22</f>
        <v>0.37481332001814055</v>
      </c>
      <c r="AB94" s="1059"/>
    </row>
    <row r="95" spans="1:28" s="506" customFormat="1" ht="12.75">
      <c r="A95" s="9"/>
      <c r="B95" s="9"/>
      <c r="C95" s="9"/>
      <c r="D95" s="9"/>
      <c r="E95" s="152"/>
      <c r="F95" s="491"/>
      <c r="G95" s="9"/>
      <c r="H95" s="152"/>
      <c r="I95" s="9"/>
      <c r="J95" s="152"/>
      <c r="L95" s="1059"/>
      <c r="M95" s="1059"/>
      <c r="N95" s="1059"/>
      <c r="O95" s="1059" t="e">
        <f>O76/$J76*100</f>
        <v>#DIV/0!</v>
      </c>
      <c r="Q95" s="1059"/>
      <c r="R95" s="1059"/>
      <c r="S95" s="1059"/>
      <c r="T95" s="1059"/>
      <c r="V95" s="1059"/>
      <c r="W95" s="1059"/>
      <c r="X95" s="1059"/>
      <c r="Y95" s="1059"/>
      <c r="Z95" s="1059"/>
      <c r="AA95" s="1059"/>
      <c r="AB95" s="1059"/>
    </row>
    <row r="96" spans="1:28" s="506" customFormat="1" ht="12.75">
      <c r="A96" s="9"/>
      <c r="B96" s="152"/>
      <c r="C96" s="152"/>
      <c r="D96" s="152"/>
      <c r="E96" s="1062"/>
      <c r="F96" s="1063"/>
      <c r="G96" s="9"/>
      <c r="H96" s="152"/>
      <c r="I96" s="9"/>
      <c r="J96" s="152"/>
      <c r="L96" s="1059"/>
      <c r="M96" s="1059"/>
      <c r="N96" s="1059"/>
      <c r="O96" s="1059"/>
      <c r="Q96" s="1059"/>
      <c r="R96" s="1059"/>
      <c r="S96" s="1059"/>
      <c r="T96" s="1059"/>
      <c r="V96" s="1059">
        <f>L21</f>
        <v>0.5416430870970884</v>
      </c>
      <c r="W96" s="1059">
        <f>M21</f>
        <v>0.24499956402729364</v>
      </c>
      <c r="X96" s="1059">
        <f>N21</f>
        <v>0.2133573488756179</v>
      </c>
      <c r="Y96" s="1059">
        <v>0</v>
      </c>
      <c r="Z96" s="1059">
        <v>0</v>
      </c>
      <c r="AA96" s="1059">
        <v>0</v>
      </c>
      <c r="AB96" s="1059"/>
    </row>
    <row r="97" spans="1:28" s="506" customFormat="1" ht="12.75">
      <c r="A97" s="9"/>
      <c r="B97" s="1062"/>
      <c r="C97" s="1062"/>
      <c r="D97" s="1062"/>
      <c r="E97" s="9"/>
      <c r="F97" s="491"/>
      <c r="G97" s="9"/>
      <c r="H97" s="152"/>
      <c r="I97" s="9"/>
      <c r="J97" s="152"/>
      <c r="L97" s="1059"/>
      <c r="M97" s="1059"/>
      <c r="N97" s="1059"/>
      <c r="O97" s="1059" t="e">
        <f>O79/$J79*100</f>
        <v>#DIV/0!</v>
      </c>
      <c r="Q97" s="1059"/>
      <c r="R97" s="1059"/>
      <c r="S97" s="1059"/>
      <c r="T97" s="1059"/>
      <c r="U97" s="1058" t="s">
        <v>213</v>
      </c>
      <c r="V97" s="1059">
        <v>0</v>
      </c>
      <c r="W97" s="1059">
        <v>0</v>
      </c>
      <c r="X97" s="1059">
        <v>0</v>
      </c>
      <c r="Y97" s="1059">
        <f>P21</f>
        <v>0.02814139706171492</v>
      </c>
      <c r="Z97" s="1059">
        <f>Q21</f>
        <v>0.7187522974051931</v>
      </c>
      <c r="AA97" s="1059">
        <f>R21</f>
        <v>0.24650794410658938</v>
      </c>
      <c r="AB97" s="1059"/>
    </row>
    <row r="98" spans="2:28" ht="12.75">
      <c r="B98" s="9"/>
      <c r="C98" s="9"/>
      <c r="F98" s="491"/>
      <c r="K98" s="1055"/>
      <c r="L98" s="1056"/>
      <c r="M98" s="1056"/>
      <c r="N98" s="1056"/>
      <c r="O98" s="1056" t="e">
        <f>O80/$J80*100</f>
        <v>#DIV/0!</v>
      </c>
      <c r="P98" s="1055"/>
      <c r="Q98" s="1056"/>
      <c r="R98" s="1056"/>
      <c r="S98" s="1056"/>
      <c r="T98" s="1056"/>
      <c r="U98" s="1055"/>
      <c r="V98" s="1056"/>
      <c r="W98" s="1056"/>
      <c r="X98" s="1056"/>
      <c r="Y98" s="1056"/>
      <c r="Z98" s="1056"/>
      <c r="AA98" s="1056"/>
      <c r="AB98" s="1056"/>
    </row>
    <row r="99" spans="4:28" ht="12.75">
      <c r="D99" s="152"/>
      <c r="E99" s="666"/>
      <c r="F99" s="667"/>
      <c r="K99" s="1055"/>
      <c r="L99" s="1056"/>
      <c r="M99" s="1056"/>
      <c r="N99" s="1056"/>
      <c r="O99" s="1056"/>
      <c r="P99" s="1055"/>
      <c r="Q99" s="1056"/>
      <c r="R99" s="1056"/>
      <c r="S99" s="1056"/>
      <c r="T99" s="1056"/>
      <c r="U99" s="1055"/>
      <c r="V99" s="1056">
        <f>L20</f>
        <v>0.42973566404020463</v>
      </c>
      <c r="W99" s="1056">
        <f>M20</f>
        <v>0.26144996598224424</v>
      </c>
      <c r="X99" s="1056">
        <f>N20</f>
        <v>0.3088143699775512</v>
      </c>
      <c r="Y99" s="1056">
        <v>0</v>
      </c>
      <c r="Z99" s="1056">
        <v>0</v>
      </c>
      <c r="AA99" s="1056">
        <v>0</v>
      </c>
      <c r="AB99" s="1056"/>
    </row>
    <row r="100" spans="2:28" ht="12.75">
      <c r="B100" s="666"/>
      <c r="C100" s="666"/>
      <c r="D100" s="666"/>
      <c r="E100" s="9"/>
      <c r="F100" s="491"/>
      <c r="K100" s="1055"/>
      <c r="L100" s="1056"/>
      <c r="M100" s="1056"/>
      <c r="N100" s="1056"/>
      <c r="O100" s="1056" t="e">
        <f>O83/$J83*100</f>
        <v>#DIV/0!</v>
      </c>
      <c r="P100" s="1055"/>
      <c r="Q100" s="1056"/>
      <c r="R100" s="1056"/>
      <c r="S100" s="1056"/>
      <c r="T100" s="1056"/>
      <c r="U100" s="1058" t="s">
        <v>212</v>
      </c>
      <c r="V100" s="1056">
        <v>0</v>
      </c>
      <c r="W100" s="1056">
        <v>0</v>
      </c>
      <c r="X100" s="1056">
        <v>0</v>
      </c>
      <c r="Y100" s="1056">
        <f>P20</f>
        <v>0.1263575757637146</v>
      </c>
      <c r="Z100" s="1056">
        <f>Q20</f>
        <v>0.6318945741834</v>
      </c>
      <c r="AA100" s="1056">
        <f>R20</f>
        <v>0.2168927340203324</v>
      </c>
      <c r="AB100" s="1056"/>
    </row>
    <row r="101" spans="2:28" ht="12.75">
      <c r="B101" s="9"/>
      <c r="C101" s="9"/>
      <c r="F101" s="491"/>
      <c r="K101" s="1055"/>
      <c r="L101" s="1056"/>
      <c r="M101" s="1056"/>
      <c r="N101" s="1056"/>
      <c r="O101" s="1056" t="e">
        <f>O84/$J84*100</f>
        <v>#DIV/0!</v>
      </c>
      <c r="P101" s="1055"/>
      <c r="Q101" s="1056"/>
      <c r="R101" s="1056"/>
      <c r="S101" s="1056"/>
      <c r="T101" s="1056"/>
      <c r="U101" s="1055"/>
      <c r="V101" s="1056"/>
      <c r="W101" s="1056"/>
      <c r="X101" s="1056"/>
      <c r="Y101" s="1056"/>
      <c r="Z101" s="1056"/>
      <c r="AA101" s="1056"/>
      <c r="AB101" s="1056"/>
    </row>
    <row r="102" spans="4:28" ht="12.75">
      <c r="D102" s="152"/>
      <c r="E102" s="666"/>
      <c r="F102" s="668"/>
      <c r="K102" s="1055"/>
      <c r="L102" s="1056"/>
      <c r="M102" s="1056"/>
      <c r="N102" s="1056"/>
      <c r="O102" s="1056"/>
      <c r="P102" s="1055"/>
      <c r="Q102" s="1056"/>
      <c r="R102" s="1056"/>
      <c r="S102" s="1056"/>
      <c r="T102" s="1056"/>
      <c r="U102" s="1055"/>
      <c r="V102" s="1056">
        <f>L19</f>
        <v>0.26353937522222215</v>
      </c>
      <c r="W102" s="1056">
        <f>M19</f>
        <v>0.17187921109114496</v>
      </c>
      <c r="X102" s="1056">
        <f>N19</f>
        <v>0.5645814136866328</v>
      </c>
      <c r="Y102" s="1056">
        <v>0</v>
      </c>
      <c r="Z102" s="1056">
        <v>0</v>
      </c>
      <c r="AA102" s="1056">
        <v>0</v>
      </c>
      <c r="AB102" s="1056"/>
    </row>
    <row r="103" spans="2:28" ht="12.75">
      <c r="B103" s="666"/>
      <c r="C103" s="666"/>
      <c r="D103" s="666"/>
      <c r="E103" s="491"/>
      <c r="F103" s="9"/>
      <c r="K103" s="1055"/>
      <c r="L103" s="1056"/>
      <c r="M103" s="1056"/>
      <c r="N103" s="1056"/>
      <c r="O103" s="1056" t="e">
        <f>O87/$J87*100</f>
        <v>#DIV/0!</v>
      </c>
      <c r="P103" s="1055"/>
      <c r="Q103" s="1056"/>
      <c r="R103" s="1056"/>
      <c r="S103" s="1056"/>
      <c r="T103" s="1056"/>
      <c r="U103" s="1058" t="s">
        <v>211</v>
      </c>
      <c r="V103" s="1056">
        <v>0</v>
      </c>
      <c r="W103" s="1056">
        <v>0</v>
      </c>
      <c r="X103" s="1056">
        <v>0</v>
      </c>
      <c r="Y103" s="1056">
        <f>P19</f>
        <v>0.13016489151441368</v>
      </c>
      <c r="Z103" s="1056">
        <f>Q19</f>
        <v>0.591502835881939</v>
      </c>
      <c r="AA103" s="1056">
        <f>R19</f>
        <v>0.20273181853369934</v>
      </c>
      <c r="AB103" s="1056"/>
    </row>
    <row r="104" spans="1:28" ht="12.75">
      <c r="A104" s="491"/>
      <c r="B104" s="491"/>
      <c r="C104" s="491"/>
      <c r="D104" s="491"/>
      <c r="K104" s="1055"/>
      <c r="L104" s="1056"/>
      <c r="M104" s="1056"/>
      <c r="N104" s="1056"/>
      <c r="O104" s="1056" t="e">
        <f>O88/$J88*100</f>
        <v>#DIV/0!</v>
      </c>
      <c r="P104" s="1055"/>
      <c r="Q104" s="1056"/>
      <c r="R104" s="1056"/>
      <c r="S104" s="1056"/>
      <c r="T104" s="1056"/>
      <c r="U104" s="1055"/>
      <c r="V104" s="1055"/>
      <c r="W104" s="1055"/>
      <c r="X104" s="1055"/>
      <c r="Y104" s="1055"/>
      <c r="Z104" s="1055"/>
      <c r="AA104" s="1055"/>
      <c r="AB104" s="1055"/>
    </row>
    <row r="105" spans="4:28" ht="12.75">
      <c r="D105" s="152"/>
      <c r="E105" s="666"/>
      <c r="F105" s="667"/>
      <c r="K105" s="1055"/>
      <c r="L105" s="1055"/>
      <c r="M105" s="1055"/>
      <c r="N105" s="1055"/>
      <c r="O105" s="1055"/>
      <c r="P105" s="1055"/>
      <c r="Q105" s="1055"/>
      <c r="R105" s="1055"/>
      <c r="U105" s="1055"/>
      <c r="V105" s="1056">
        <f>L18</f>
        <v>0.4251767726644281</v>
      </c>
      <c r="W105" s="1056">
        <f>M18</f>
        <v>0.17999802488643102</v>
      </c>
      <c r="X105" s="1056">
        <f>N18</f>
        <v>0.3948252024491409</v>
      </c>
      <c r="Y105" s="1056">
        <v>0</v>
      </c>
      <c r="Z105" s="1056">
        <v>0</v>
      </c>
      <c r="AA105" s="1056">
        <v>0</v>
      </c>
      <c r="AB105" s="1056"/>
    </row>
    <row r="106" spans="2:28" ht="12.75">
      <c r="B106" s="666"/>
      <c r="C106" s="666"/>
      <c r="D106" s="666"/>
      <c r="E106" s="9"/>
      <c r="U106" s="1058" t="s">
        <v>210</v>
      </c>
      <c r="V106" s="1056">
        <v>0</v>
      </c>
      <c r="W106" s="1056">
        <v>0</v>
      </c>
      <c r="X106" s="1056">
        <v>0</v>
      </c>
      <c r="Y106" s="1056">
        <f>P18</f>
        <v>0.06938968990716966</v>
      </c>
      <c r="Z106" s="1056">
        <f>Q18</f>
        <v>0.3814161564289946</v>
      </c>
      <c r="AA106" s="1056">
        <f>R18</f>
        <v>0.5036875370333794</v>
      </c>
      <c r="AB106" s="1056"/>
    </row>
    <row r="107" spans="2:28" ht="12.75">
      <c r="B107" s="9"/>
      <c r="C107" s="9"/>
      <c r="F107" s="491"/>
      <c r="U107" s="1055"/>
      <c r="V107" s="1055"/>
      <c r="W107" s="1055"/>
      <c r="X107" s="1055"/>
      <c r="Y107" s="1055"/>
      <c r="Z107" s="1055"/>
      <c r="AA107" s="1055"/>
      <c r="AB107" s="1055"/>
    </row>
    <row r="108" spans="4:28" ht="12.75">
      <c r="D108" s="152"/>
      <c r="E108" s="666"/>
      <c r="F108" s="667"/>
      <c r="U108" s="1055"/>
      <c r="V108" s="1056">
        <f>L17</f>
        <v>0.5608688195130797</v>
      </c>
      <c r="W108" s="1056">
        <f>M17</f>
        <v>0.22631752591753998</v>
      </c>
      <c r="X108" s="1056">
        <f>N17</f>
        <v>0.21281365456938048</v>
      </c>
      <c r="Y108" s="1056">
        <v>0</v>
      </c>
      <c r="Z108" s="1056">
        <v>0</v>
      </c>
      <c r="AA108" s="1056">
        <v>0</v>
      </c>
      <c r="AB108" s="1056"/>
    </row>
    <row r="109" spans="1:28" ht="12.75">
      <c r="A109" s="152"/>
      <c r="B109" s="666"/>
      <c r="C109" s="666"/>
      <c r="D109" s="666"/>
      <c r="E109" s="491"/>
      <c r="U109" s="1058" t="s">
        <v>209</v>
      </c>
      <c r="V109" s="1056">
        <v>0</v>
      </c>
      <c r="W109" s="1056">
        <v>0</v>
      </c>
      <c r="X109" s="1056">
        <v>0</v>
      </c>
      <c r="Y109" s="1056">
        <f>P17</f>
        <v>0.09813764289146504</v>
      </c>
      <c r="Z109" s="1056">
        <f>Q17</f>
        <v>0.4958528317623126</v>
      </c>
      <c r="AA109" s="1056">
        <f>R17</f>
        <v>0.40113086169321516</v>
      </c>
      <c r="AB109" s="1056"/>
    </row>
    <row r="110" spans="1:28" ht="12.75">
      <c r="A110" s="491"/>
      <c r="B110" s="491"/>
      <c r="C110" s="491"/>
      <c r="D110" s="491"/>
      <c r="U110" s="1055"/>
      <c r="V110" s="1056"/>
      <c r="W110" s="1056"/>
      <c r="X110" s="1056"/>
      <c r="Y110" s="1056"/>
      <c r="Z110" s="1056"/>
      <c r="AA110" s="1056"/>
      <c r="AB110" s="1056"/>
    </row>
    <row r="111" spans="4:28" ht="12.75">
      <c r="D111" s="152"/>
      <c r="E111" s="666"/>
      <c r="F111" s="668"/>
      <c r="U111" s="1055"/>
      <c r="V111" s="1056">
        <f>L16</f>
        <v>0.4487980260117982</v>
      </c>
      <c r="W111" s="1056">
        <f>M16</f>
        <v>0.4380778850754733</v>
      </c>
      <c r="X111" s="1056">
        <f>N16</f>
        <v>0.11312408891272843</v>
      </c>
      <c r="Y111" s="1056">
        <v>0</v>
      </c>
      <c r="Z111" s="1056">
        <v>0</v>
      </c>
      <c r="AA111" s="1056">
        <v>0</v>
      </c>
      <c r="AB111" s="1056"/>
    </row>
    <row r="112" spans="1:28" ht="12.75">
      <c r="A112" s="152"/>
      <c r="B112" s="666"/>
      <c r="C112" s="666"/>
      <c r="D112" s="666"/>
      <c r="E112" s="491"/>
      <c r="U112" s="1058" t="s">
        <v>208</v>
      </c>
      <c r="V112" s="1056">
        <v>0</v>
      </c>
      <c r="W112" s="1056">
        <v>0</v>
      </c>
      <c r="X112" s="1056">
        <v>0</v>
      </c>
      <c r="Y112" s="1056">
        <f>P16</f>
        <v>0.034661759313523235</v>
      </c>
      <c r="Z112" s="1056">
        <f>Q16</f>
        <v>0.4651667377802397</v>
      </c>
      <c r="AA112" s="1056">
        <f>R16</f>
        <v>0.500171502906237</v>
      </c>
      <c r="AB112" s="1056"/>
    </row>
    <row r="113" spans="1:28" ht="12.75">
      <c r="A113" s="491"/>
      <c r="B113" s="491"/>
      <c r="C113" s="491"/>
      <c r="D113" s="491"/>
      <c r="U113" s="1055"/>
      <c r="V113" s="1056"/>
      <c r="W113" s="1056"/>
      <c r="X113" s="1056"/>
      <c r="Y113" s="1056"/>
      <c r="Z113" s="1056"/>
      <c r="AA113" s="1056"/>
      <c r="AB113" s="1056"/>
    </row>
    <row r="114" spans="4:28" ht="12.75">
      <c r="D114" s="152"/>
      <c r="E114" s="666"/>
      <c r="F114" s="667"/>
      <c r="U114" s="1055"/>
      <c r="V114" s="1056">
        <f>L15</f>
        <v>0.3508579575383161</v>
      </c>
      <c r="W114" s="1056">
        <f>M15</f>
        <v>0.2222663691325446</v>
      </c>
      <c r="X114" s="1056">
        <f>N15</f>
        <v>0.42687567332913934</v>
      </c>
      <c r="Y114" s="1056">
        <v>0</v>
      </c>
      <c r="Z114" s="1056">
        <v>0</v>
      </c>
      <c r="AA114" s="1056">
        <v>0</v>
      </c>
      <c r="AB114" s="1056"/>
    </row>
    <row r="115" spans="1:28" ht="12.75">
      <c r="A115" s="152"/>
      <c r="B115" s="666"/>
      <c r="C115" s="666"/>
      <c r="D115" s="666"/>
      <c r="E115" s="491"/>
      <c r="U115" s="1058" t="s">
        <v>207</v>
      </c>
      <c r="V115" s="1056">
        <v>0</v>
      </c>
      <c r="W115" s="1056">
        <v>0</v>
      </c>
      <c r="X115" s="1056">
        <v>0</v>
      </c>
      <c r="Y115" s="1056">
        <f>P15</f>
        <v>0.12392006855502699</v>
      </c>
      <c r="Z115" s="1056">
        <f>Q15</f>
        <v>0.5033539272186874</v>
      </c>
      <c r="AA115" s="1056">
        <f>R15</f>
        <v>0.3216020297551534</v>
      </c>
      <c r="AB115" s="1056"/>
    </row>
    <row r="116" spans="1:28" ht="12.75">
      <c r="A116" s="491"/>
      <c r="B116" s="491"/>
      <c r="C116" s="491"/>
      <c r="D116" s="491"/>
      <c r="U116" s="1055"/>
      <c r="V116" s="1056"/>
      <c r="W116" s="1056"/>
      <c r="X116" s="1056"/>
      <c r="Y116" s="1056"/>
      <c r="Z116" s="1056"/>
      <c r="AA116" s="1056"/>
      <c r="AB116" s="1056"/>
    </row>
    <row r="117" spans="4:28" ht="12.75">
      <c r="D117" s="152"/>
      <c r="E117" s="666"/>
      <c r="F117" s="667"/>
      <c r="U117" s="1055"/>
      <c r="V117" s="1056">
        <f>L14</f>
        <v>0.591703879145584</v>
      </c>
      <c r="W117" s="1056">
        <f>M14</f>
        <v>0.20122329670009861</v>
      </c>
      <c r="X117" s="1056">
        <f>N14</f>
        <v>0.20707282415431738</v>
      </c>
      <c r="Y117" s="1056">
        <v>0</v>
      </c>
      <c r="Z117" s="1056">
        <v>0</v>
      </c>
      <c r="AA117" s="1056">
        <v>0</v>
      </c>
      <c r="AB117" s="1056"/>
    </row>
    <row r="118" spans="1:28" ht="12.75">
      <c r="A118" s="152"/>
      <c r="B118" s="666"/>
      <c r="C118" s="666"/>
      <c r="D118" s="666"/>
      <c r="E118" s="491"/>
      <c r="U118" s="1058" t="s">
        <v>206</v>
      </c>
      <c r="V118" s="1056">
        <v>0</v>
      </c>
      <c r="W118" s="1056">
        <v>0</v>
      </c>
      <c r="X118" s="1056">
        <v>0</v>
      </c>
      <c r="Y118" s="1056">
        <f>P14</f>
        <v>0.12257871705513343</v>
      </c>
      <c r="Z118" s="1056">
        <f>Q14</f>
        <v>0.6627450189191807</v>
      </c>
      <c r="AA118" s="1056">
        <f>R14</f>
        <v>0.20695300734101146</v>
      </c>
      <c r="AB118" s="1056"/>
    </row>
    <row r="119" spans="1:28" ht="12.75">
      <c r="A119" s="491"/>
      <c r="B119" s="491"/>
      <c r="C119" s="491"/>
      <c r="D119" s="491"/>
      <c r="U119" s="1055"/>
      <c r="V119" s="1055"/>
      <c r="W119" s="1055"/>
      <c r="X119" s="1055"/>
      <c r="Y119" s="1055"/>
      <c r="Z119" s="1055"/>
      <c r="AA119" s="1055"/>
      <c r="AB119" s="1055"/>
    </row>
    <row r="120" spans="4:28" ht="12.75">
      <c r="D120" s="152"/>
      <c r="E120" s="666"/>
      <c r="F120" s="667"/>
      <c r="U120" s="1055"/>
      <c r="V120" s="1056">
        <f>L13</f>
        <v>0.5225793176429089</v>
      </c>
      <c r="W120" s="1056">
        <f>M13</f>
        <v>0.11448979991769388</v>
      </c>
      <c r="X120" s="1056">
        <f>N13</f>
        <v>0.36293088243939725</v>
      </c>
      <c r="Y120" s="1056">
        <v>0</v>
      </c>
      <c r="Z120" s="1056">
        <v>0</v>
      </c>
      <c r="AA120" s="1056">
        <v>0</v>
      </c>
      <c r="AB120" s="1056"/>
    </row>
    <row r="121" spans="1:28" ht="12.75">
      <c r="A121" s="152"/>
      <c r="B121" s="666"/>
      <c r="C121" s="666"/>
      <c r="D121" s="666"/>
      <c r="E121" s="491"/>
      <c r="U121" s="1058" t="s">
        <v>205</v>
      </c>
      <c r="V121" s="1056">
        <v>0</v>
      </c>
      <c r="W121" s="1056">
        <v>0</v>
      </c>
      <c r="X121" s="1056">
        <v>0</v>
      </c>
      <c r="Y121" s="1056">
        <f>P13</f>
        <v>0.06525701071939484</v>
      </c>
      <c r="Z121" s="1056">
        <f>Q13</f>
        <v>0.691497215308942</v>
      </c>
      <c r="AA121" s="1056">
        <f>R13</f>
        <v>0.216634645005781</v>
      </c>
      <c r="AB121" s="1056"/>
    </row>
    <row r="122" spans="1:28" ht="12.75">
      <c r="A122" s="491"/>
      <c r="B122" s="491"/>
      <c r="C122" s="491"/>
      <c r="D122" s="491"/>
      <c r="U122" s="1055"/>
      <c r="V122" s="1055"/>
      <c r="W122" s="1055"/>
      <c r="X122" s="1055"/>
      <c r="Y122" s="1055"/>
      <c r="Z122" s="1055"/>
      <c r="AA122" s="1055"/>
      <c r="AB122" s="1055"/>
    </row>
    <row r="123" spans="4:28" ht="12.75">
      <c r="D123" s="152"/>
      <c r="E123" s="666"/>
      <c r="F123" s="668"/>
      <c r="U123" s="1055"/>
      <c r="V123" s="1056">
        <f>L12</f>
        <v>0.30375649497577795</v>
      </c>
      <c r="W123" s="1056">
        <f>M12</f>
        <v>0.18329120112987965</v>
      </c>
      <c r="X123" s="1056">
        <f>N12</f>
        <v>0.5129523038943424</v>
      </c>
      <c r="Y123" s="1056">
        <v>0</v>
      </c>
      <c r="Z123" s="1056">
        <v>0</v>
      </c>
      <c r="AA123" s="1056">
        <v>0</v>
      </c>
      <c r="AB123" s="1056"/>
    </row>
    <row r="124" spans="1:28" ht="12.75">
      <c r="A124" s="152"/>
      <c r="B124" s="666"/>
      <c r="C124" s="666"/>
      <c r="D124" s="666"/>
      <c r="U124" s="1058" t="s">
        <v>204</v>
      </c>
      <c r="V124" s="1056">
        <v>0</v>
      </c>
      <c r="W124" s="1056">
        <v>0</v>
      </c>
      <c r="X124" s="1056">
        <v>0</v>
      </c>
      <c r="Y124" s="1056">
        <f>P12</f>
        <v>0.10448048858494365</v>
      </c>
      <c r="Z124" s="1056">
        <f>Q12</f>
        <v>0.5786128738059138</v>
      </c>
      <c r="AA124" s="1056">
        <f>R12</f>
        <v>0.28770930235618974</v>
      </c>
      <c r="AB124" s="1056"/>
    </row>
    <row r="125" spans="4:28" ht="12.75">
      <c r="D125" s="152"/>
      <c r="E125" s="491"/>
      <c r="U125" s="1055"/>
      <c r="V125" s="1056"/>
      <c r="W125" s="1056"/>
      <c r="X125" s="1056"/>
      <c r="Y125" s="1056"/>
      <c r="Z125" s="1056"/>
      <c r="AA125" s="1056"/>
      <c r="AB125" s="1056"/>
    </row>
    <row r="126" spans="2:28" ht="12.75">
      <c r="B126" s="491"/>
      <c r="C126" s="491"/>
      <c r="D126" s="491"/>
      <c r="E126" s="666"/>
      <c r="F126" s="667"/>
      <c r="U126" s="1055"/>
      <c r="V126" s="1056">
        <f>L11</f>
        <v>0.40385760050712793</v>
      </c>
      <c r="W126" s="1056">
        <f>M11</f>
        <v>0.2737469661420658</v>
      </c>
      <c r="X126" s="1056">
        <f>N11</f>
        <v>0.32239543335080617</v>
      </c>
      <c r="Y126" s="1056">
        <v>0</v>
      </c>
      <c r="Z126" s="1056">
        <v>0</v>
      </c>
      <c r="AA126" s="1056">
        <v>0</v>
      </c>
      <c r="AB126" s="1056"/>
    </row>
    <row r="127" spans="2:28" ht="12.75">
      <c r="B127" s="666"/>
      <c r="C127" s="666"/>
      <c r="D127" s="666"/>
      <c r="U127" s="1058" t="s">
        <v>203</v>
      </c>
      <c r="V127" s="1056">
        <v>0</v>
      </c>
      <c r="W127" s="1056">
        <v>0</v>
      </c>
      <c r="X127" s="1056">
        <v>0</v>
      </c>
      <c r="Y127" s="1056">
        <f>P11</f>
        <v>0.17336358208486746</v>
      </c>
      <c r="Z127" s="1056">
        <f>Q11</f>
        <v>0.3397131245595552</v>
      </c>
      <c r="AA127" s="1056">
        <f>R11</f>
        <v>0.4204288550436794</v>
      </c>
      <c r="AB127" s="1056"/>
    </row>
    <row r="128" spans="4:28" ht="4.5" customHeight="1">
      <c r="D128" s="152"/>
      <c r="E128" s="9"/>
      <c r="V128" s="1056"/>
      <c r="W128" s="1056"/>
      <c r="X128" s="1056"/>
      <c r="Y128" s="1056"/>
      <c r="Z128" s="1056"/>
      <c r="AA128" s="1056"/>
      <c r="AB128" s="1056"/>
    </row>
    <row r="129" spans="2:28" ht="12.75">
      <c r="B129" s="9"/>
      <c r="C129" s="9"/>
      <c r="E129" s="666"/>
      <c r="F129" s="667"/>
      <c r="U129" s="1055"/>
      <c r="V129" s="1056">
        <f>L10</f>
        <v>0.476619865078992</v>
      </c>
      <c r="W129" s="1056">
        <f>M10</f>
        <v>0.12061821520390346</v>
      </c>
      <c r="X129" s="1056">
        <f>N10</f>
        <v>0.4027619197171045</v>
      </c>
      <c r="Y129" s="1056">
        <v>0</v>
      </c>
      <c r="Z129" s="1056">
        <v>0</v>
      </c>
      <c r="AA129" s="1056">
        <v>0</v>
      </c>
      <c r="AB129" s="1056"/>
    </row>
    <row r="130" spans="2:28" ht="12.75">
      <c r="B130" s="666"/>
      <c r="C130" s="666"/>
      <c r="D130" s="666"/>
      <c r="E130" s="491"/>
      <c r="U130" s="1058" t="s">
        <v>202</v>
      </c>
      <c r="V130" s="1056">
        <v>0</v>
      </c>
      <c r="W130" s="1056">
        <v>0</v>
      </c>
      <c r="X130" s="1056">
        <v>0</v>
      </c>
      <c r="Y130" s="1056">
        <f>P10</f>
        <v>0.07235680608494516</v>
      </c>
      <c r="Z130" s="1056">
        <f>Q10</f>
        <v>0.5560409278454163</v>
      </c>
      <c r="AA130" s="1056">
        <f>R10</f>
        <v>0.36145463226801156</v>
      </c>
      <c r="AB130" s="1056"/>
    </row>
    <row r="131" spans="2:28" ht="6.75" customHeight="1">
      <c r="B131" s="666"/>
      <c r="C131" s="666"/>
      <c r="D131" s="666"/>
      <c r="E131" s="491"/>
      <c r="U131" s="1058"/>
      <c r="V131" s="1056"/>
      <c r="W131" s="1056"/>
      <c r="X131" s="1056"/>
      <c r="Y131" s="1056"/>
      <c r="Z131" s="1056"/>
      <c r="AA131" s="1056"/>
      <c r="AB131" s="1056"/>
    </row>
    <row r="132" spans="2:28" ht="12.75">
      <c r="B132" s="9"/>
      <c r="C132" s="9"/>
      <c r="E132" s="666"/>
      <c r="F132" s="667"/>
      <c r="U132" s="1055"/>
      <c r="V132" s="1056">
        <f>L9</f>
        <v>0.4630620743193798</v>
      </c>
      <c r="W132" s="1056">
        <f>M9</f>
        <v>0.1861895836081988</v>
      </c>
      <c r="X132" s="1056">
        <f>N9</f>
        <v>0.35074834207242145</v>
      </c>
      <c r="Y132" s="1056">
        <v>0</v>
      </c>
      <c r="Z132" s="1056">
        <v>0</v>
      </c>
      <c r="AA132" s="1056">
        <v>0</v>
      </c>
      <c r="AB132" s="1056"/>
    </row>
    <row r="133" spans="2:28" ht="12.75">
      <c r="B133" s="666"/>
      <c r="C133" s="666"/>
      <c r="D133" s="666"/>
      <c r="E133" s="491"/>
      <c r="U133" s="1058" t="s">
        <v>201</v>
      </c>
      <c r="V133" s="1056">
        <v>0</v>
      </c>
      <c r="W133" s="1056">
        <v>0</v>
      </c>
      <c r="X133" s="1056">
        <v>0</v>
      </c>
      <c r="Y133" s="1056">
        <f>P9</f>
        <v>0.21558652987048949</v>
      </c>
      <c r="Z133" s="1056">
        <f>Q9</f>
        <v>0.5757718143899938</v>
      </c>
      <c r="AA133" s="1056">
        <f>R9</f>
        <v>0.19200771856897586</v>
      </c>
      <c r="AB133" s="1056"/>
    </row>
    <row r="134" spans="2:28" ht="12.75">
      <c r="B134" s="491"/>
      <c r="C134" s="491"/>
      <c r="D134" s="491"/>
      <c r="E134" s="9"/>
      <c r="F134" s="491"/>
      <c r="V134" s="1055"/>
      <c r="W134" s="1055"/>
      <c r="X134" s="1055"/>
      <c r="Y134" s="1055"/>
      <c r="Z134" s="1055"/>
      <c r="AA134" s="1055"/>
      <c r="AB134" s="1055"/>
    </row>
    <row r="135" spans="2:15" ht="12.75">
      <c r="B135" s="9"/>
      <c r="C135" s="9"/>
      <c r="E135" s="666"/>
      <c r="F135" s="667"/>
      <c r="J135" s="666"/>
      <c r="K135" s="666"/>
      <c r="L135" s="666"/>
      <c r="M135" s="666"/>
      <c r="N135" s="666"/>
      <c r="O135" s="666"/>
    </row>
    <row r="136" spans="2:15" ht="12.75">
      <c r="B136" s="666"/>
      <c r="C136" s="666"/>
      <c r="D136" s="666"/>
      <c r="E136" s="491"/>
      <c r="F136" s="491"/>
      <c r="J136" s="666"/>
      <c r="K136" s="666"/>
      <c r="L136" s="666"/>
      <c r="M136" s="666"/>
      <c r="N136" s="666"/>
      <c r="O136" s="666"/>
    </row>
    <row r="137" spans="2:15" ht="12.75">
      <c r="B137" s="491"/>
      <c r="C137" s="491"/>
      <c r="D137" s="491"/>
      <c r="E137" s="9"/>
      <c r="F137" s="491"/>
      <c r="J137" s="666"/>
      <c r="K137" s="666"/>
      <c r="L137" s="666"/>
      <c r="M137" s="666"/>
      <c r="N137" s="666"/>
      <c r="O137" s="666"/>
    </row>
    <row r="138" spans="2:15" ht="12.75">
      <c r="B138" s="9"/>
      <c r="C138" s="9"/>
      <c r="E138" s="666"/>
      <c r="F138" s="667"/>
      <c r="J138" s="666"/>
      <c r="K138" s="666"/>
      <c r="L138" s="666"/>
      <c r="M138" s="666"/>
      <c r="N138" s="666"/>
      <c r="O138" s="666"/>
    </row>
    <row r="139" spans="2:15" ht="12.75">
      <c r="B139" s="666"/>
      <c r="C139" s="666"/>
      <c r="D139" s="666"/>
      <c r="E139" s="491"/>
      <c r="F139" s="667"/>
      <c r="J139" s="666"/>
      <c r="K139" s="666"/>
      <c r="L139" s="666"/>
      <c r="M139" s="666"/>
      <c r="N139" s="666"/>
      <c r="O139" s="666"/>
    </row>
    <row r="140" spans="2:15" ht="12.75">
      <c r="B140" s="491"/>
      <c r="C140" s="491"/>
      <c r="D140" s="491"/>
      <c r="E140" s="9"/>
      <c r="F140" s="667"/>
      <c r="J140" s="666"/>
      <c r="K140" s="666"/>
      <c r="L140" s="666"/>
      <c r="M140" s="666"/>
      <c r="N140" s="666"/>
      <c r="O140" s="666"/>
    </row>
    <row r="141" spans="2:15" ht="12.75">
      <c r="B141" s="9"/>
      <c r="C141" s="9"/>
      <c r="E141" s="666"/>
      <c r="F141" s="667"/>
      <c r="J141" s="666"/>
      <c r="K141" s="666"/>
      <c r="L141" s="666"/>
      <c r="M141" s="666"/>
      <c r="N141" s="666"/>
      <c r="O141" s="666"/>
    </row>
    <row r="142" spans="2:15" ht="12.75">
      <c r="B142" s="666"/>
      <c r="C142" s="666"/>
      <c r="D142" s="666"/>
      <c r="E142" s="491"/>
      <c r="J142" s="666"/>
      <c r="K142" s="666"/>
      <c r="L142" s="666"/>
      <c r="M142" s="666"/>
      <c r="N142" s="666"/>
      <c r="O142" s="666"/>
    </row>
    <row r="143" spans="2:15" ht="12.75">
      <c r="B143" s="491"/>
      <c r="C143" s="491"/>
      <c r="D143" s="491"/>
      <c r="F143" s="491"/>
      <c r="J143" s="666"/>
      <c r="K143" s="666"/>
      <c r="L143" s="666"/>
      <c r="M143" s="666"/>
      <c r="N143" s="666"/>
      <c r="O143" s="666"/>
    </row>
    <row r="144" spans="4:15" ht="12.75">
      <c r="D144" s="152"/>
      <c r="E144" s="666"/>
      <c r="F144" s="667"/>
      <c r="J144" s="666"/>
      <c r="K144" s="666"/>
      <c r="L144" s="666"/>
      <c r="M144" s="666"/>
      <c r="N144" s="666"/>
      <c r="O144" s="666"/>
    </row>
    <row r="145" spans="2:15" ht="12.75">
      <c r="B145" s="666"/>
      <c r="C145" s="666"/>
      <c r="D145" s="666"/>
      <c r="E145" s="669"/>
      <c r="J145" s="666"/>
      <c r="K145" s="666"/>
      <c r="L145" s="666"/>
      <c r="M145" s="666"/>
      <c r="N145" s="666"/>
      <c r="O145" s="666"/>
    </row>
    <row r="153" spans="1:11" ht="12" customHeight="1">
      <c r="A153" s="119"/>
      <c r="D153" s="152"/>
      <c r="G153" s="152"/>
      <c r="I153" s="152"/>
      <c r="J153" s="125"/>
      <c r="K153" s="111"/>
    </row>
    <row r="154" spans="1:25" ht="18">
      <c r="A154" s="128"/>
      <c r="K154" s="189"/>
      <c r="L154" s="9"/>
      <c r="M154" s="9"/>
      <c r="N154" s="9"/>
      <c r="O154" s="9"/>
      <c r="P154" s="9"/>
      <c r="Q154" s="9"/>
      <c r="R154" s="9"/>
      <c r="S154" s="9"/>
      <c r="T154" s="9"/>
      <c r="U154" s="184"/>
      <c r="V154" s="184"/>
      <c r="W154" s="184"/>
      <c r="X154" s="184"/>
      <c r="Y154" s="525"/>
    </row>
    <row r="155" spans="1:25" ht="15.75" customHeight="1">
      <c r="A155" s="6"/>
      <c r="K155" s="9"/>
      <c r="L155" s="9"/>
      <c r="M155" s="9"/>
      <c r="N155" s="9"/>
      <c r="O155" s="9"/>
      <c r="P155" s="9"/>
      <c r="Q155" s="9"/>
      <c r="R155" s="9"/>
      <c r="S155" s="649"/>
      <c r="T155" s="649"/>
      <c r="U155" s="184"/>
      <c r="V155" s="184"/>
      <c r="W155" s="184"/>
      <c r="X155" s="184"/>
      <c r="Y155" s="525"/>
    </row>
    <row r="156" spans="1:25" ht="15.75" customHeight="1">
      <c r="A156" s="6"/>
      <c r="K156" s="9"/>
      <c r="L156" s="9"/>
      <c r="M156" s="9"/>
      <c r="N156" s="9"/>
      <c r="O156" s="9"/>
      <c r="P156" s="9"/>
      <c r="Q156" s="9"/>
      <c r="R156" s="9"/>
      <c r="S156" s="649"/>
      <c r="T156" s="649"/>
      <c r="U156" s="184"/>
      <c r="V156" s="184"/>
      <c r="W156" s="184"/>
      <c r="X156" s="184"/>
      <c r="Y156" s="525"/>
    </row>
    <row r="157" spans="1:25" ht="15.75" customHeight="1">
      <c r="A157" s="6"/>
      <c r="K157" s="9"/>
      <c r="L157" s="9"/>
      <c r="M157" s="9"/>
      <c r="N157" s="9"/>
      <c r="O157" s="9"/>
      <c r="P157" s="9"/>
      <c r="Q157" s="9"/>
      <c r="R157" s="9"/>
      <c r="S157" s="649"/>
      <c r="T157" s="649"/>
      <c r="U157" s="184"/>
      <c r="V157" s="184"/>
      <c r="W157" s="184"/>
      <c r="X157" s="184"/>
      <c r="Y157" s="525"/>
    </row>
    <row r="158" spans="1:25" ht="15.75" customHeight="1">
      <c r="A158" s="6"/>
      <c r="K158" s="9"/>
      <c r="L158" s="9"/>
      <c r="M158" s="9"/>
      <c r="N158" s="9"/>
      <c r="O158" s="9"/>
      <c r="P158" s="9"/>
      <c r="Q158" s="9"/>
      <c r="R158" s="9"/>
      <c r="S158" s="649"/>
      <c r="T158" s="649"/>
      <c r="U158" s="184"/>
      <c r="V158" s="184"/>
      <c r="W158" s="184"/>
      <c r="X158" s="184"/>
      <c r="Y158" s="525"/>
    </row>
    <row r="159" spans="11:25" ht="12.75">
      <c r="K159" s="9"/>
      <c r="L159" s="9"/>
      <c r="M159" s="9"/>
      <c r="N159" s="9"/>
      <c r="O159" s="9"/>
      <c r="P159" s="9"/>
      <c r="Q159" s="9"/>
      <c r="R159" s="9"/>
      <c r="S159" s="9"/>
      <c r="T159" s="9"/>
      <c r="U159" s="184"/>
      <c r="V159" s="184"/>
      <c r="W159" s="184"/>
      <c r="X159" s="184"/>
      <c r="Y159" s="525"/>
    </row>
    <row r="160" spans="11:25" ht="12.75">
      <c r="K160" s="9"/>
      <c r="L160" s="99"/>
      <c r="M160" s="206"/>
      <c r="N160" s="139"/>
      <c r="O160" s="139"/>
      <c r="P160" s="256"/>
      <c r="Q160" s="391"/>
      <c r="R160" s="206"/>
      <c r="S160" s="226"/>
      <c r="T160" s="226"/>
      <c r="U160" s="184"/>
      <c r="V160" s="184"/>
      <c r="W160" s="184"/>
      <c r="X160" s="184"/>
      <c r="Y160" s="525"/>
    </row>
    <row r="161" spans="11:25" ht="12.75">
      <c r="K161" s="235"/>
      <c r="L161" s="206"/>
      <c r="M161" s="206"/>
      <c r="N161" s="206"/>
      <c r="O161" s="206"/>
      <c r="P161" s="256"/>
      <c r="Q161" s="391"/>
      <c r="R161" s="650"/>
      <c r="S161" s="391"/>
      <c r="T161" s="391"/>
      <c r="U161" s="184"/>
      <c r="V161" s="184"/>
      <c r="W161" s="184"/>
      <c r="X161" s="184"/>
      <c r="Y161" s="525"/>
    </row>
    <row r="162" spans="11:25" ht="12.75">
      <c r="K162" s="233"/>
      <c r="L162" s="651"/>
      <c r="M162" s="652"/>
      <c r="N162" s="652"/>
      <c r="O162" s="652"/>
      <c r="P162" s="653"/>
      <c r="Q162" s="131"/>
      <c r="R162" s="654"/>
      <c r="S162" s="391"/>
      <c r="T162" s="391"/>
      <c r="U162" s="184"/>
      <c r="V162" s="184"/>
      <c r="W162" s="184"/>
      <c r="X162" s="184"/>
      <c r="Y162" s="525"/>
    </row>
    <row r="163" spans="11:25" ht="12.75">
      <c r="K163" s="148"/>
      <c r="L163" s="655"/>
      <c r="M163" s="655"/>
      <c r="N163" s="655"/>
      <c r="O163" s="655"/>
      <c r="P163" s="656"/>
      <c r="Q163" s="655"/>
      <c r="R163" s="205"/>
      <c r="S163" s="657"/>
      <c r="T163" s="90"/>
      <c r="U163" s="184"/>
      <c r="V163" s="658"/>
      <c r="W163" s="184"/>
      <c r="X163" s="184"/>
      <c r="Y163" s="525"/>
    </row>
    <row r="164" spans="11:25" ht="12.75">
      <c r="K164" s="148"/>
      <c r="L164" s="655"/>
      <c r="M164" s="655"/>
      <c r="N164" s="655"/>
      <c r="O164" s="655"/>
      <c r="P164" s="656"/>
      <c r="Q164" s="655"/>
      <c r="R164" s="205"/>
      <c r="S164" s="657"/>
      <c r="T164" s="9"/>
      <c r="U164" s="184"/>
      <c r="V164" s="658"/>
      <c r="W164" s="184"/>
      <c r="X164" s="184"/>
      <c r="Y164" s="525"/>
    </row>
    <row r="165" spans="11:25" ht="12.75">
      <c r="K165" s="148"/>
      <c r="L165" s="655"/>
      <c r="M165" s="655"/>
      <c r="N165" s="655"/>
      <c r="O165" s="655"/>
      <c r="P165" s="656"/>
      <c r="Q165" s="655"/>
      <c r="R165" s="205"/>
      <c r="S165" s="657"/>
      <c r="T165" s="302"/>
      <c r="U165" s="184"/>
      <c r="V165" s="658"/>
      <c r="W165" s="184"/>
      <c r="X165" s="184"/>
      <c r="Y165" s="525"/>
    </row>
    <row r="166" spans="11:25" ht="12.75">
      <c r="K166" s="148"/>
      <c r="L166" s="655"/>
      <c r="M166" s="655"/>
      <c r="N166" s="655"/>
      <c r="O166" s="655"/>
      <c r="P166" s="656"/>
      <c r="Q166" s="655"/>
      <c r="R166" s="205"/>
      <c r="S166" s="657"/>
      <c r="T166" s="302"/>
      <c r="U166" s="184"/>
      <c r="V166" s="658"/>
      <c r="W166" s="184"/>
      <c r="X166" s="184"/>
      <c r="Y166" s="525"/>
    </row>
    <row r="167" spans="11:25" ht="12.75">
      <c r="K167" s="148"/>
      <c r="L167" s="655"/>
      <c r="M167" s="655"/>
      <c r="N167" s="655"/>
      <c r="O167" s="655"/>
      <c r="P167" s="656"/>
      <c r="Q167" s="655"/>
      <c r="R167" s="205"/>
      <c r="S167" s="657"/>
      <c r="T167" s="9"/>
      <c r="U167" s="184"/>
      <c r="V167" s="658"/>
      <c r="W167" s="184"/>
      <c r="X167" s="184"/>
      <c r="Y167" s="525"/>
    </row>
    <row r="168" spans="11:25" ht="12.75">
      <c r="K168" s="148"/>
      <c r="L168" s="655"/>
      <c r="M168" s="655"/>
      <c r="N168" s="655"/>
      <c r="O168" s="655"/>
      <c r="P168" s="656"/>
      <c r="Q168" s="655"/>
      <c r="R168" s="205"/>
      <c r="S168" s="657"/>
      <c r="T168" s="9"/>
      <c r="U168" s="184"/>
      <c r="V168" s="658"/>
      <c r="W168" s="184"/>
      <c r="X168" s="184"/>
      <c r="Y168" s="525"/>
    </row>
    <row r="169" spans="11:25" ht="12.75">
      <c r="K169" s="148"/>
      <c r="L169" s="655"/>
      <c r="M169" s="655"/>
      <c r="N169" s="655"/>
      <c r="O169" s="655"/>
      <c r="P169" s="656"/>
      <c r="Q169" s="655"/>
      <c r="R169" s="205"/>
      <c r="S169" s="657"/>
      <c r="T169" s="9"/>
      <c r="U169" s="184"/>
      <c r="V169" s="658"/>
      <c r="W169" s="184"/>
      <c r="X169" s="184"/>
      <c r="Y169" s="525"/>
    </row>
    <row r="170" spans="11:25" ht="12.75">
      <c r="K170" s="148"/>
      <c r="L170" s="655"/>
      <c r="M170" s="655"/>
      <c r="N170" s="655"/>
      <c r="O170" s="655"/>
      <c r="P170" s="656"/>
      <c r="Q170" s="655"/>
      <c r="R170" s="205"/>
      <c r="S170" s="657"/>
      <c r="T170" s="9"/>
      <c r="U170" s="184"/>
      <c r="V170" s="658"/>
      <c r="W170" s="184"/>
      <c r="X170" s="184"/>
      <c r="Y170" s="525"/>
    </row>
    <row r="171" spans="11:25" ht="12.75">
      <c r="K171" s="148"/>
      <c r="L171" s="655"/>
      <c r="M171" s="655"/>
      <c r="N171" s="655"/>
      <c r="O171" s="655"/>
      <c r="P171" s="656"/>
      <c r="Q171" s="655"/>
      <c r="R171" s="205"/>
      <c r="S171" s="657"/>
      <c r="T171" s="9"/>
      <c r="U171" s="184"/>
      <c r="V171" s="658"/>
      <c r="W171" s="184"/>
      <c r="X171" s="184"/>
      <c r="Y171" s="525"/>
    </row>
    <row r="172" spans="11:25" ht="12.75">
      <c r="K172" s="148"/>
      <c r="L172" s="655"/>
      <c r="M172" s="655"/>
      <c r="N172" s="655"/>
      <c r="O172" s="655"/>
      <c r="P172" s="656"/>
      <c r="Q172" s="655"/>
      <c r="R172" s="205"/>
      <c r="S172" s="657"/>
      <c r="T172" s="9"/>
      <c r="U172" s="184"/>
      <c r="V172" s="658"/>
      <c r="W172" s="184"/>
      <c r="X172" s="184"/>
      <c r="Y172" s="525"/>
    </row>
    <row r="173" spans="11:25" ht="12.75">
      <c r="K173" s="148"/>
      <c r="L173" s="655"/>
      <c r="M173" s="655"/>
      <c r="N173" s="655"/>
      <c r="O173" s="655"/>
      <c r="P173" s="656"/>
      <c r="Q173" s="655"/>
      <c r="R173" s="205"/>
      <c r="S173" s="657"/>
      <c r="T173" s="9"/>
      <c r="U173" s="184"/>
      <c r="V173" s="658"/>
      <c r="W173" s="184"/>
      <c r="X173" s="184"/>
      <c r="Y173" s="525"/>
    </row>
    <row r="174" spans="11:25" ht="12.75">
      <c r="K174" s="148"/>
      <c r="L174" s="655"/>
      <c r="M174" s="655"/>
      <c r="N174" s="655"/>
      <c r="O174" s="655"/>
      <c r="P174" s="656"/>
      <c r="Q174" s="655"/>
      <c r="R174" s="205"/>
      <c r="S174" s="657"/>
      <c r="T174" s="9"/>
      <c r="U174" s="184"/>
      <c r="V174" s="658"/>
      <c r="W174" s="184"/>
      <c r="X174" s="184"/>
      <c r="Y174" s="525"/>
    </row>
    <row r="175" spans="11:25" ht="12.75">
      <c r="K175" s="148"/>
      <c r="L175" s="655"/>
      <c r="M175" s="655"/>
      <c r="N175" s="655"/>
      <c r="O175" s="655"/>
      <c r="P175" s="656"/>
      <c r="Q175" s="655"/>
      <c r="R175" s="205"/>
      <c r="S175" s="657"/>
      <c r="T175" s="9"/>
      <c r="U175" s="184"/>
      <c r="V175" s="658"/>
      <c r="W175" s="184"/>
      <c r="X175" s="184"/>
      <c r="Y175" s="525"/>
    </row>
    <row r="176" spans="11:25" ht="12.75">
      <c r="K176" s="148"/>
      <c r="L176" s="655"/>
      <c r="M176" s="655"/>
      <c r="N176" s="655"/>
      <c r="O176" s="655"/>
      <c r="P176" s="656"/>
      <c r="Q176" s="655"/>
      <c r="R176" s="205"/>
      <c r="S176" s="657"/>
      <c r="T176" s="9"/>
      <c r="U176" s="184"/>
      <c r="V176" s="658"/>
      <c r="W176" s="184"/>
      <c r="X176" s="184"/>
      <c r="Y176" s="525"/>
    </row>
    <row r="177" spans="11:25" ht="12.75">
      <c r="K177" s="148"/>
      <c r="L177" s="655"/>
      <c r="M177" s="655"/>
      <c r="N177" s="655"/>
      <c r="O177" s="655"/>
      <c r="P177" s="656"/>
      <c r="Q177" s="655"/>
      <c r="R177" s="205"/>
      <c r="S177" s="657"/>
      <c r="T177" s="9"/>
      <c r="U177" s="184"/>
      <c r="V177" s="658"/>
      <c r="W177" s="184"/>
      <c r="X177" s="184"/>
      <c r="Y177" s="525"/>
    </row>
    <row r="178" spans="11:25" ht="12.75">
      <c r="K178" s="148"/>
      <c r="L178" s="655"/>
      <c r="M178" s="655"/>
      <c r="N178" s="655"/>
      <c r="O178" s="655"/>
      <c r="P178" s="656"/>
      <c r="Q178" s="655"/>
      <c r="R178" s="205"/>
      <c r="S178" s="657"/>
      <c r="T178" s="9"/>
      <c r="U178" s="184"/>
      <c r="V178" s="658"/>
      <c r="W178" s="184"/>
      <c r="X178" s="184"/>
      <c r="Y178" s="525"/>
    </row>
    <row r="179" spans="11:25" ht="12.75">
      <c r="K179" s="148"/>
      <c r="L179" s="655"/>
      <c r="M179" s="655"/>
      <c r="N179" s="655"/>
      <c r="O179" s="655"/>
      <c r="P179" s="656"/>
      <c r="Q179" s="655"/>
      <c r="R179" s="205"/>
      <c r="S179" s="657"/>
      <c r="T179" s="9"/>
      <c r="U179" s="184"/>
      <c r="V179" s="658"/>
      <c r="W179" s="184"/>
      <c r="X179" s="184"/>
      <c r="Y179" s="525"/>
    </row>
    <row r="180" spans="11:25" ht="12.75">
      <c r="K180" s="148"/>
      <c r="L180" s="655"/>
      <c r="M180" s="655"/>
      <c r="N180" s="655"/>
      <c r="O180" s="655"/>
      <c r="P180" s="656"/>
      <c r="Q180" s="655"/>
      <c r="R180" s="205"/>
      <c r="S180" s="657"/>
      <c r="T180" s="9"/>
      <c r="U180" s="184"/>
      <c r="V180" s="658"/>
      <c r="W180" s="184"/>
      <c r="X180" s="184"/>
      <c r="Y180" s="525"/>
    </row>
    <row r="181" spans="11:25" ht="12.75">
      <c r="K181" s="148"/>
      <c r="L181" s="655"/>
      <c r="M181" s="655"/>
      <c r="N181" s="655"/>
      <c r="O181" s="655"/>
      <c r="P181" s="656"/>
      <c r="Q181" s="655"/>
      <c r="R181" s="205"/>
      <c r="S181" s="657"/>
      <c r="T181" s="9"/>
      <c r="U181" s="184"/>
      <c r="V181" s="658"/>
      <c r="W181" s="184"/>
      <c r="X181" s="184"/>
      <c r="Y181" s="525"/>
    </row>
    <row r="182" spans="11:25" ht="12.75">
      <c r="K182" s="148"/>
      <c r="L182" s="655"/>
      <c r="M182" s="655"/>
      <c r="N182" s="655"/>
      <c r="O182" s="655"/>
      <c r="P182" s="656"/>
      <c r="Q182" s="655"/>
      <c r="R182" s="205"/>
      <c r="S182" s="657"/>
      <c r="T182" s="9"/>
      <c r="U182" s="184"/>
      <c r="V182" s="658"/>
      <c r="W182" s="184"/>
      <c r="X182" s="184"/>
      <c r="Y182" s="525"/>
    </row>
    <row r="183" spans="11:25" ht="12.75">
      <c r="K183" s="148"/>
      <c r="L183" s="655"/>
      <c r="M183" s="655"/>
      <c r="N183" s="655"/>
      <c r="O183" s="655"/>
      <c r="P183" s="656"/>
      <c r="Q183" s="655"/>
      <c r="R183" s="205"/>
      <c r="S183" s="657"/>
      <c r="T183" s="9"/>
      <c r="U183" s="184"/>
      <c r="V183" s="658"/>
      <c r="W183" s="184"/>
      <c r="X183" s="184"/>
      <c r="Y183" s="525"/>
    </row>
    <row r="184" spans="1:25" ht="12.75">
      <c r="A184" s="90"/>
      <c r="B184" s="431"/>
      <c r="C184" s="431"/>
      <c r="D184" s="90"/>
      <c r="E184" s="431"/>
      <c r="F184" s="431"/>
      <c r="G184" s="90"/>
      <c r="H184" s="431"/>
      <c r="I184" s="90"/>
      <c r="J184" s="431"/>
      <c r="K184" s="158"/>
      <c r="L184" s="655"/>
      <c r="M184" s="659"/>
      <c r="N184" s="659"/>
      <c r="O184" s="659"/>
      <c r="P184" s="660"/>
      <c r="Q184" s="659"/>
      <c r="R184" s="204"/>
      <c r="S184" s="657"/>
      <c r="T184" s="9"/>
      <c r="U184" s="184"/>
      <c r="V184" s="658"/>
      <c r="W184" s="184"/>
      <c r="X184" s="184"/>
      <c r="Y184" s="525"/>
    </row>
    <row r="185" spans="11:25" ht="12.75">
      <c r="K185" s="148"/>
      <c r="L185" s="655"/>
      <c r="M185" s="655"/>
      <c r="N185" s="655"/>
      <c r="O185" s="655"/>
      <c r="P185" s="656"/>
      <c r="Q185" s="655"/>
      <c r="R185" s="205"/>
      <c r="S185" s="657"/>
      <c r="T185" s="9"/>
      <c r="U185" s="184"/>
      <c r="V185" s="658"/>
      <c r="W185" s="184"/>
      <c r="X185" s="184"/>
      <c r="Y185" s="525"/>
    </row>
    <row r="186" spans="11:25" ht="12.75">
      <c r="K186" s="158"/>
      <c r="L186" s="659"/>
      <c r="M186" s="659"/>
      <c r="N186" s="659"/>
      <c r="O186" s="659"/>
      <c r="P186" s="660"/>
      <c r="Q186" s="659"/>
      <c r="R186" s="204"/>
      <c r="S186" s="661"/>
      <c r="T186" s="9"/>
      <c r="U186" s="184"/>
      <c r="V186" s="658"/>
      <c r="W186" s="184"/>
      <c r="X186" s="184"/>
      <c r="Y186" s="525"/>
    </row>
    <row r="187" spans="11:25" ht="12.75">
      <c r="K187" s="148"/>
      <c r="L187" s="655"/>
      <c r="M187" s="655"/>
      <c r="N187" s="655"/>
      <c r="O187" s="655"/>
      <c r="P187" s="656"/>
      <c r="Q187" s="655"/>
      <c r="R187" s="205"/>
      <c r="S187" s="657"/>
      <c r="T187" s="9"/>
      <c r="U187" s="184"/>
      <c r="V187" s="658"/>
      <c r="W187" s="184"/>
      <c r="X187" s="184"/>
      <c r="Y187" s="525"/>
    </row>
    <row r="188" spans="11:25" ht="12.75">
      <c r="K188" s="148"/>
      <c r="L188" s="655"/>
      <c r="M188" s="655"/>
      <c r="N188" s="655"/>
      <c r="O188" s="655"/>
      <c r="P188" s="656"/>
      <c r="Q188" s="655"/>
      <c r="R188" s="205"/>
      <c r="S188" s="657"/>
      <c r="T188" s="90"/>
      <c r="U188" s="184"/>
      <c r="V188" s="658"/>
      <c r="W188" s="184"/>
      <c r="X188" s="184"/>
      <c r="Y188" s="525"/>
    </row>
    <row r="189" spans="11:25" ht="12.75">
      <c r="K189" s="148"/>
      <c r="L189" s="655"/>
      <c r="M189" s="655"/>
      <c r="N189" s="655"/>
      <c r="O189" s="655"/>
      <c r="P189" s="656"/>
      <c r="Q189" s="655"/>
      <c r="R189" s="205"/>
      <c r="S189" s="657"/>
      <c r="T189" s="9"/>
      <c r="U189" s="184"/>
      <c r="V189" s="658"/>
      <c r="W189" s="184"/>
      <c r="X189" s="184"/>
      <c r="Y189" s="525"/>
    </row>
    <row r="190" spans="11:25" ht="12.75">
      <c r="K190" s="148"/>
      <c r="L190" s="655"/>
      <c r="M190" s="655"/>
      <c r="N190" s="655"/>
      <c r="O190" s="655"/>
      <c r="P190" s="656"/>
      <c r="Q190" s="655"/>
      <c r="R190" s="205"/>
      <c r="S190" s="657"/>
      <c r="T190" s="90"/>
      <c r="U190" s="184"/>
      <c r="V190" s="658"/>
      <c r="W190" s="184"/>
      <c r="X190" s="184"/>
      <c r="Y190" s="525"/>
    </row>
    <row r="191" spans="11:25" ht="12.75">
      <c r="K191" s="90"/>
      <c r="L191" s="659"/>
      <c r="M191" s="659"/>
      <c r="N191" s="659"/>
      <c r="O191" s="659"/>
      <c r="P191" s="660"/>
      <c r="Q191" s="659"/>
      <c r="R191" s="204"/>
      <c r="S191" s="661"/>
      <c r="T191" s="90"/>
      <c r="U191" s="184"/>
      <c r="V191" s="658"/>
      <c r="W191" s="184"/>
      <c r="X191" s="184"/>
      <c r="Y191" s="525"/>
    </row>
    <row r="192" spans="11:25" ht="12.75">
      <c r="K192" s="158"/>
      <c r="L192" s="659"/>
      <c r="M192" s="659"/>
      <c r="N192" s="659"/>
      <c r="O192" s="659"/>
      <c r="P192" s="660"/>
      <c r="Q192" s="659"/>
      <c r="R192" s="204"/>
      <c r="S192" s="661"/>
      <c r="T192" s="205"/>
      <c r="U192" s="184"/>
      <c r="V192" s="658"/>
      <c r="W192" s="184"/>
      <c r="X192" s="184"/>
      <c r="Y192" s="525"/>
    </row>
    <row r="193" spans="11:25" ht="10.5" customHeight="1">
      <c r="K193" s="198"/>
      <c r="L193" s="9"/>
      <c r="M193" s="9"/>
      <c r="N193" s="9"/>
      <c r="O193" s="9"/>
      <c r="P193" s="9"/>
      <c r="Q193" s="9"/>
      <c r="R193" s="9"/>
      <c r="S193" s="9"/>
      <c r="T193" s="9"/>
      <c r="U193" s="184"/>
      <c r="V193" s="184"/>
      <c r="W193" s="184"/>
      <c r="X193" s="184"/>
      <c r="Y193" s="525"/>
    </row>
    <row r="194" spans="1:25" ht="10.5" customHeight="1">
      <c r="A194" s="152"/>
      <c r="C194" s="9"/>
      <c r="D194" s="152"/>
      <c r="F194" s="9"/>
      <c r="G194" s="152"/>
      <c r="I194" s="152"/>
      <c r="K194" s="662"/>
      <c r="L194" s="9"/>
      <c r="M194" s="9"/>
      <c r="N194" s="9"/>
      <c r="O194" s="9"/>
      <c r="P194" s="9"/>
      <c r="Q194" s="9"/>
      <c r="R194" s="9"/>
      <c r="S194" s="9"/>
      <c r="T194" s="9"/>
      <c r="U194" s="184"/>
      <c r="V194" s="184"/>
      <c r="W194" s="184"/>
      <c r="X194" s="184"/>
      <c r="Y194" s="525"/>
    </row>
    <row r="195" spans="1:25" ht="12.75">
      <c r="A195" s="19"/>
      <c r="B195" s="19"/>
      <c r="D195" s="19"/>
      <c r="E195" s="19"/>
      <c r="G195" s="19"/>
      <c r="K195" s="206"/>
      <c r="L195" s="9"/>
      <c r="M195" s="9"/>
      <c r="N195" s="9"/>
      <c r="O195" s="9"/>
      <c r="P195" s="9"/>
      <c r="Q195" s="9"/>
      <c r="R195" s="9"/>
      <c r="S195" s="9"/>
      <c r="T195" s="9"/>
      <c r="U195" s="184"/>
      <c r="V195" s="184"/>
      <c r="W195" s="184"/>
      <c r="X195" s="184"/>
      <c r="Y195" s="525"/>
    </row>
    <row r="196" spans="2:7" ht="12.75">
      <c r="B196" s="491"/>
      <c r="C196" s="491"/>
      <c r="D196" s="491"/>
      <c r="E196" s="491"/>
      <c r="F196" s="491"/>
      <c r="G196" s="152"/>
    </row>
    <row r="197" spans="2:7" ht="12.75">
      <c r="B197" s="491"/>
      <c r="C197" s="491"/>
      <c r="D197" s="491"/>
      <c r="E197" s="491"/>
      <c r="F197" s="491"/>
      <c r="G197" s="152"/>
    </row>
    <row r="198" spans="2:7" ht="12.75">
      <c r="B198" s="491"/>
      <c r="C198" s="491"/>
      <c r="D198" s="491"/>
      <c r="E198" s="491"/>
      <c r="F198" s="491"/>
      <c r="G198" s="152"/>
    </row>
    <row r="199" spans="2:7" ht="12.75">
      <c r="B199" s="491"/>
      <c r="C199" s="491"/>
      <c r="D199" s="491"/>
      <c r="E199" s="491"/>
      <c r="F199" s="491"/>
      <c r="G199" s="152"/>
    </row>
    <row r="200" spans="2:7" ht="12.75">
      <c r="B200" s="491"/>
      <c r="C200" s="491"/>
      <c r="D200" s="491"/>
      <c r="E200" s="491"/>
      <c r="F200" s="491"/>
      <c r="G200" s="152"/>
    </row>
    <row r="201" spans="2:7" ht="12.75">
      <c r="B201" s="491"/>
      <c r="C201" s="491"/>
      <c r="D201" s="491"/>
      <c r="E201" s="491"/>
      <c r="F201" s="491"/>
      <c r="G201" s="152"/>
    </row>
    <row r="202" spans="2:7" ht="12.75">
      <c r="B202" s="491"/>
      <c r="C202" s="491"/>
      <c r="D202" s="491"/>
      <c r="E202" s="491"/>
      <c r="F202" s="491"/>
      <c r="G202" s="152"/>
    </row>
    <row r="203" spans="2:7" ht="12.75">
      <c r="B203" s="491"/>
      <c r="C203" s="491"/>
      <c r="D203" s="491"/>
      <c r="E203" s="491"/>
      <c r="F203" s="491"/>
      <c r="G203" s="152"/>
    </row>
    <row r="204" spans="2:7" ht="12.75">
      <c r="B204" s="491"/>
      <c r="C204" s="491"/>
      <c r="D204" s="491"/>
      <c r="E204" s="491"/>
      <c r="F204" s="491"/>
      <c r="G204" s="152"/>
    </row>
    <row r="205" spans="2:7" ht="12.75">
      <c r="B205" s="491"/>
      <c r="C205" s="491"/>
      <c r="D205" s="491"/>
      <c r="E205" s="491"/>
      <c r="F205" s="491"/>
      <c r="G205" s="152"/>
    </row>
    <row r="206" spans="1:6" ht="12.75">
      <c r="A206" s="19"/>
      <c r="B206" s="663" t="s">
        <v>162</v>
      </c>
      <c r="C206" s="663" t="s">
        <v>183</v>
      </c>
      <c r="D206" s="664" t="s">
        <v>184</v>
      </c>
      <c r="E206" s="302" t="s">
        <v>185</v>
      </c>
      <c r="F206" s="302" t="s">
        <v>267</v>
      </c>
    </row>
    <row r="207" spans="1:7" ht="12.75">
      <c r="A207" s="9" t="s">
        <v>223</v>
      </c>
      <c r="B207" s="491"/>
      <c r="C207" s="665"/>
      <c r="D207" s="669">
        <v>54.9</v>
      </c>
      <c r="E207" s="669">
        <v>29</v>
      </c>
      <c r="F207" s="667">
        <v>49.3</v>
      </c>
      <c r="G207" s="152"/>
    </row>
    <row r="208" spans="1:7" ht="12.75">
      <c r="A208" s="600"/>
      <c r="B208" s="666">
        <v>80.1</v>
      </c>
      <c r="C208" s="669">
        <v>50.9</v>
      </c>
      <c r="E208" s="665"/>
      <c r="G208" s="152"/>
    </row>
    <row r="209" spans="2:7" ht="12.75">
      <c r="B209" s="9"/>
      <c r="C209" s="670"/>
      <c r="D209" s="670"/>
      <c r="E209" s="665"/>
      <c r="F209" s="491"/>
      <c r="G209" s="152"/>
    </row>
    <row r="210" spans="1:7" ht="12.75">
      <c r="A210" s="9" t="s">
        <v>221</v>
      </c>
      <c r="C210" s="665"/>
      <c r="D210" s="669">
        <v>39.1</v>
      </c>
      <c r="E210" s="669">
        <v>14.6</v>
      </c>
      <c r="F210" s="667">
        <v>65.7</v>
      </c>
      <c r="G210" s="152"/>
    </row>
    <row r="211" spans="2:13" ht="12.75">
      <c r="B211" s="348">
        <v>76.7</v>
      </c>
      <c r="C211" s="669">
        <v>45.3</v>
      </c>
      <c r="E211" s="665"/>
      <c r="F211" s="491"/>
      <c r="G211" s="152"/>
      <c r="I211" s="663" t="s">
        <v>162</v>
      </c>
      <c r="J211" s="663" t="s">
        <v>183</v>
      </c>
      <c r="K211" s="664" t="s">
        <v>184</v>
      </c>
      <c r="L211" s="302" t="s">
        <v>185</v>
      </c>
      <c r="M211" s="302" t="s">
        <v>267</v>
      </c>
    </row>
    <row r="212" spans="2:13" ht="12.75">
      <c r="B212" s="9"/>
      <c r="C212" s="670"/>
      <c r="D212" s="670"/>
      <c r="E212" s="665"/>
      <c r="F212" s="491"/>
      <c r="G212" s="152"/>
      <c r="K212" s="152">
        <v>90</v>
      </c>
      <c r="L212" s="665">
        <v>60</v>
      </c>
      <c r="M212" s="665">
        <v>150</v>
      </c>
    </row>
    <row r="213" spans="1:13" ht="12.75">
      <c r="A213" s="9" t="s">
        <v>220</v>
      </c>
      <c r="C213" s="665"/>
      <c r="D213" s="669">
        <v>39.3</v>
      </c>
      <c r="E213" s="669">
        <v>15.4</v>
      </c>
      <c r="F213" s="667">
        <v>56.2</v>
      </c>
      <c r="G213" s="152"/>
      <c r="I213" s="152">
        <v>180</v>
      </c>
      <c r="J213" s="6">
        <v>120</v>
      </c>
      <c r="K213" s="152"/>
      <c r="L213" s="152"/>
      <c r="M213" s="9"/>
    </row>
    <row r="214" spans="2:5" ht="12.75">
      <c r="B214" s="348">
        <v>63.7</v>
      </c>
      <c r="C214" s="669">
        <v>47.3</v>
      </c>
      <c r="E214" s="665"/>
    </row>
    <row r="215" spans="2:6" ht="12.75">
      <c r="B215" s="9"/>
      <c r="C215" s="670"/>
      <c r="D215" s="670"/>
      <c r="E215" s="665"/>
      <c r="F215" s="491"/>
    </row>
    <row r="216" spans="1:6" ht="12.75">
      <c r="A216" s="9" t="s">
        <v>219</v>
      </c>
      <c r="C216" s="665"/>
      <c r="D216" s="669">
        <v>28.9</v>
      </c>
      <c r="E216" s="669">
        <v>19.2</v>
      </c>
      <c r="F216" s="667">
        <v>63.3</v>
      </c>
    </row>
    <row r="217" spans="2:6" ht="12.75">
      <c r="B217" s="348">
        <v>84.2</v>
      </c>
      <c r="C217" s="669">
        <v>31.5</v>
      </c>
      <c r="E217" s="665"/>
      <c r="F217" s="491"/>
    </row>
    <row r="218" spans="2:6" ht="12.75">
      <c r="B218" s="9"/>
      <c r="C218" s="670"/>
      <c r="D218" s="670"/>
      <c r="E218" s="665"/>
      <c r="F218" s="491"/>
    </row>
    <row r="219" spans="1:6" ht="12.75">
      <c r="A219" s="9" t="s">
        <v>218</v>
      </c>
      <c r="C219" s="665"/>
      <c r="D219" s="669">
        <v>26.2</v>
      </c>
      <c r="E219" s="669">
        <v>34.3</v>
      </c>
      <c r="F219" s="667">
        <v>99.6</v>
      </c>
    </row>
    <row r="220" spans="2:6" ht="12.75">
      <c r="B220" s="348">
        <v>115.4</v>
      </c>
      <c r="C220" s="669">
        <v>45.6</v>
      </c>
      <c r="E220" s="665"/>
      <c r="F220" s="491"/>
    </row>
    <row r="221" spans="2:6" ht="12.75">
      <c r="B221" s="9"/>
      <c r="C221" s="670"/>
      <c r="D221" s="670"/>
      <c r="E221" s="665"/>
      <c r="F221" s="491"/>
    </row>
    <row r="222" spans="1:6" ht="12.75">
      <c r="A222" s="9" t="s">
        <v>217</v>
      </c>
      <c r="C222" s="665"/>
      <c r="D222" s="669">
        <v>52.2</v>
      </c>
      <c r="E222" s="669">
        <v>12.9</v>
      </c>
      <c r="F222" s="667">
        <v>69.4</v>
      </c>
    </row>
    <row r="223" spans="2:6" ht="12.75">
      <c r="B223" s="348">
        <v>97.4</v>
      </c>
      <c r="C223" s="669">
        <v>44</v>
      </c>
      <c r="E223" s="665"/>
      <c r="F223" s="491"/>
    </row>
    <row r="224" spans="2:6" ht="12.75">
      <c r="B224" s="9"/>
      <c r="C224" s="670"/>
      <c r="D224" s="670"/>
      <c r="E224" s="665"/>
      <c r="F224" s="491"/>
    </row>
    <row r="225" spans="1:6" ht="12.75">
      <c r="A225" s="9" t="s">
        <v>216</v>
      </c>
      <c r="C225" s="665"/>
      <c r="D225" s="669">
        <v>82</v>
      </c>
      <c r="E225" s="669">
        <v>18.2</v>
      </c>
      <c r="F225" s="668">
        <v>111.3</v>
      </c>
    </row>
    <row r="226" spans="2:6" ht="12.75">
      <c r="B226" s="348">
        <v>146.4</v>
      </c>
      <c r="C226" s="669">
        <v>62.3</v>
      </c>
      <c r="E226" s="665"/>
      <c r="F226" s="9"/>
    </row>
    <row r="227" spans="1:5" ht="12.75">
      <c r="A227" s="491"/>
      <c r="B227" s="491"/>
      <c r="C227" s="665"/>
      <c r="D227" s="665"/>
      <c r="E227" s="665"/>
    </row>
    <row r="228" spans="1:6" ht="12.75">
      <c r="A228" s="9" t="s">
        <v>215</v>
      </c>
      <c r="C228" s="665"/>
      <c r="D228" s="669">
        <v>69.7</v>
      </c>
      <c r="E228" s="669">
        <v>18.9</v>
      </c>
      <c r="F228" s="667">
        <v>48.7</v>
      </c>
    </row>
    <row r="229" spans="2:5" ht="12.75">
      <c r="B229" s="348">
        <v>108.4</v>
      </c>
      <c r="C229" s="669">
        <v>26.2</v>
      </c>
      <c r="E229" s="665"/>
    </row>
    <row r="230" spans="2:6" ht="12.75">
      <c r="B230" s="9"/>
      <c r="C230" s="670"/>
      <c r="D230" s="670"/>
      <c r="E230" s="665"/>
      <c r="F230" s="491"/>
    </row>
    <row r="231" spans="1:6" ht="12.75">
      <c r="A231" s="9" t="s">
        <v>214</v>
      </c>
      <c r="C231" s="665"/>
      <c r="D231" s="669">
        <v>19.7</v>
      </c>
      <c r="E231" s="669">
        <v>24.9</v>
      </c>
      <c r="F231" s="667">
        <v>83.5</v>
      </c>
    </row>
    <row r="232" spans="1:5" ht="12.75">
      <c r="A232" s="152"/>
      <c r="B232" s="348">
        <v>77.3</v>
      </c>
      <c r="C232" s="669">
        <v>50.1</v>
      </c>
      <c r="E232" s="665"/>
    </row>
    <row r="233" spans="1:5" ht="12.75">
      <c r="A233" s="491"/>
      <c r="B233" s="491"/>
      <c r="C233" s="665"/>
      <c r="D233" s="665"/>
      <c r="E233" s="665"/>
    </row>
    <row r="234" spans="1:6" ht="12.75">
      <c r="A234" s="9" t="s">
        <v>213</v>
      </c>
      <c r="C234" s="665"/>
      <c r="D234" s="669">
        <v>81</v>
      </c>
      <c r="E234" s="669">
        <v>16.4</v>
      </c>
      <c r="F234" s="668">
        <v>63.9</v>
      </c>
    </row>
    <row r="235" spans="1:5" ht="12.75">
      <c r="A235" s="152"/>
      <c r="B235" s="348">
        <v>98.7</v>
      </c>
      <c r="C235" s="669">
        <v>62.2</v>
      </c>
      <c r="E235" s="665"/>
    </row>
    <row r="236" spans="1:5" ht="12.75">
      <c r="A236" s="491"/>
      <c r="B236" s="491"/>
      <c r="C236" s="665"/>
      <c r="D236" s="665"/>
      <c r="E236" s="665"/>
    </row>
    <row r="237" spans="1:6" ht="12.75">
      <c r="A237" s="9" t="s">
        <v>212</v>
      </c>
      <c r="C237" s="665"/>
      <c r="D237" s="669">
        <v>45.4</v>
      </c>
      <c r="E237" s="669">
        <v>15.4</v>
      </c>
      <c r="F237" s="667">
        <v>59.9</v>
      </c>
    </row>
    <row r="238" spans="1:5" ht="12.75">
      <c r="A238" s="152"/>
      <c r="B238" s="348">
        <v>95</v>
      </c>
      <c r="C238" s="669">
        <v>24.9</v>
      </c>
      <c r="E238" s="665"/>
    </row>
    <row r="239" spans="1:5" ht="12.75">
      <c r="A239" s="491"/>
      <c r="B239" s="491"/>
      <c r="C239" s="665"/>
      <c r="D239" s="665"/>
      <c r="E239" s="665"/>
    </row>
    <row r="240" spans="1:6" ht="12.75">
      <c r="A240" s="9" t="s">
        <v>211</v>
      </c>
      <c r="C240" s="665"/>
      <c r="D240" s="669">
        <v>29.2</v>
      </c>
      <c r="E240" s="669">
        <v>18.3</v>
      </c>
      <c r="F240" s="667">
        <v>112.9</v>
      </c>
    </row>
    <row r="241" spans="1:5" ht="12.75">
      <c r="A241" s="152"/>
      <c r="B241" s="348">
        <v>122.2</v>
      </c>
      <c r="C241" s="669">
        <v>38.2</v>
      </c>
      <c r="E241" s="665"/>
    </row>
    <row r="242" spans="1:5" ht="12.75">
      <c r="A242" s="491"/>
      <c r="B242" s="491"/>
      <c r="C242" s="665"/>
      <c r="D242" s="665"/>
      <c r="E242" s="665"/>
    </row>
    <row r="243" spans="1:6" ht="12.75">
      <c r="A243" s="9" t="s">
        <v>210</v>
      </c>
      <c r="C243" s="665"/>
      <c r="D243" s="669">
        <v>58.7</v>
      </c>
      <c r="E243" s="669">
        <v>13.9</v>
      </c>
      <c r="F243" s="667">
        <v>85.8</v>
      </c>
    </row>
    <row r="244" spans="1:5" ht="12.75">
      <c r="A244" s="152"/>
      <c r="B244" s="348">
        <v>88.3</v>
      </c>
      <c r="C244" s="669">
        <v>66</v>
      </c>
      <c r="E244" s="665"/>
    </row>
    <row r="245" spans="1:5" ht="12.75">
      <c r="A245" s="491"/>
      <c r="B245" s="491"/>
      <c r="C245" s="665"/>
      <c r="D245" s="665"/>
      <c r="E245" s="665"/>
    </row>
    <row r="246" spans="1:6" ht="12.75">
      <c r="A246" s="9" t="s">
        <v>209</v>
      </c>
      <c r="C246" s="665"/>
      <c r="D246" s="669">
        <v>65.3</v>
      </c>
      <c r="E246" s="669">
        <v>20.7</v>
      </c>
      <c r="F246" s="668">
        <v>48.9</v>
      </c>
    </row>
    <row r="247" spans="1:5" ht="12.75">
      <c r="A247" s="152"/>
      <c r="B247" s="348">
        <v>88.2</v>
      </c>
      <c r="C247" s="669">
        <v>45.7</v>
      </c>
      <c r="E247" s="665"/>
    </row>
    <row r="248" spans="3:5" ht="12.75">
      <c r="C248" s="665"/>
      <c r="D248" s="665"/>
      <c r="E248" s="670"/>
    </row>
    <row r="249" spans="1:6" ht="12.75">
      <c r="A249" s="9" t="s">
        <v>207</v>
      </c>
      <c r="B249" s="491"/>
      <c r="C249" s="665"/>
      <c r="D249" s="669">
        <v>35.7</v>
      </c>
      <c r="E249" s="669">
        <v>24.4</v>
      </c>
      <c r="F249" s="667">
        <v>77.9</v>
      </c>
    </row>
    <row r="250" spans="2:5" ht="12.75">
      <c r="B250" s="348">
        <v>96.1</v>
      </c>
      <c r="C250" s="669">
        <v>42.7</v>
      </c>
      <c r="E250" s="665"/>
    </row>
    <row r="251" spans="3:5" ht="12.75">
      <c r="C251" s="665"/>
      <c r="D251" s="665"/>
      <c r="E251" s="670"/>
    </row>
    <row r="252" spans="1:6" ht="12.75">
      <c r="A252" s="9" t="s">
        <v>206</v>
      </c>
      <c r="B252" s="9"/>
      <c r="C252" s="670"/>
      <c r="D252" s="669">
        <v>72.6</v>
      </c>
      <c r="E252" s="669">
        <v>21.4</v>
      </c>
      <c r="F252" s="667">
        <v>33.9</v>
      </c>
    </row>
    <row r="253" spans="2:5" ht="12.75">
      <c r="B253" s="348">
        <v>94.3</v>
      </c>
      <c r="C253" s="669">
        <v>35.7</v>
      </c>
      <c r="E253" s="665"/>
    </row>
    <row r="254" spans="2:5" ht="12.75">
      <c r="B254" s="491"/>
      <c r="C254" s="665"/>
      <c r="D254" s="665"/>
      <c r="E254" s="665"/>
    </row>
    <row r="255" spans="1:6" ht="12.75">
      <c r="A255" s="9" t="s">
        <v>205</v>
      </c>
      <c r="B255" s="9"/>
      <c r="C255" s="670"/>
      <c r="D255" s="669">
        <v>57.9</v>
      </c>
      <c r="E255" s="669">
        <v>18.6</v>
      </c>
      <c r="F255" s="667">
        <v>34.7</v>
      </c>
    </row>
    <row r="256" spans="2:5" ht="12.75">
      <c r="B256" s="348">
        <v>73.6</v>
      </c>
      <c r="C256" s="669">
        <v>36.7</v>
      </c>
      <c r="E256" s="665"/>
    </row>
    <row r="257" spans="2:6" ht="12.75">
      <c r="B257" s="491"/>
      <c r="C257" s="665"/>
      <c r="D257" s="665"/>
      <c r="E257" s="665"/>
      <c r="F257" s="491"/>
    </row>
    <row r="258" spans="1:6" ht="12.75">
      <c r="A258" s="9" t="s">
        <v>204</v>
      </c>
      <c r="B258" s="9"/>
      <c r="C258" s="670"/>
      <c r="D258" s="669">
        <v>53.5</v>
      </c>
      <c r="E258" s="669">
        <v>13.4</v>
      </c>
      <c r="F258" s="667">
        <v>74.7</v>
      </c>
    </row>
    <row r="259" spans="2:6" ht="12.75">
      <c r="B259" s="348">
        <v>95</v>
      </c>
      <c r="C259" s="669">
        <v>45.4</v>
      </c>
      <c r="E259" s="665"/>
      <c r="F259" s="491"/>
    </row>
    <row r="260" spans="2:6" ht="12.75">
      <c r="B260" s="491"/>
      <c r="C260" s="665"/>
      <c r="D260" s="665"/>
      <c r="E260" s="665"/>
      <c r="F260" s="491"/>
    </row>
    <row r="261" spans="1:6" ht="12.75">
      <c r="A261" s="9" t="s">
        <v>203</v>
      </c>
      <c r="B261" s="9"/>
      <c r="C261" s="670"/>
      <c r="D261" s="669">
        <v>70.2</v>
      </c>
      <c r="E261" s="669">
        <v>40.4</v>
      </c>
      <c r="F261" s="667">
        <v>68.6</v>
      </c>
    </row>
    <row r="262" spans="2:6" ht="12.75">
      <c r="B262" s="348">
        <v>112.6</v>
      </c>
      <c r="C262" s="669">
        <v>65.4</v>
      </c>
      <c r="E262" s="665"/>
      <c r="F262" s="491"/>
    </row>
    <row r="263" spans="2:6" ht="12.75">
      <c r="B263" s="491"/>
      <c r="C263" s="665"/>
      <c r="D263" s="665"/>
      <c r="E263" s="665"/>
      <c r="F263" s="491"/>
    </row>
    <row r="264" spans="1:6" ht="12.75">
      <c r="A264" s="9" t="s">
        <v>202</v>
      </c>
      <c r="B264" s="9"/>
      <c r="C264" s="670"/>
      <c r="D264" s="669">
        <v>82.1</v>
      </c>
      <c r="E264" s="669">
        <v>18.6</v>
      </c>
      <c r="F264" s="668">
        <v>25.1</v>
      </c>
    </row>
    <row r="265" spans="2:5" ht="12.75">
      <c r="B265" s="348">
        <v>75.8</v>
      </c>
      <c r="C265" s="669">
        <v>51.3</v>
      </c>
      <c r="E265" s="669"/>
    </row>
    <row r="266" spans="2:6" ht="12.75">
      <c r="B266" s="491"/>
      <c r="C266" s="665"/>
      <c r="D266" s="665"/>
      <c r="E266" s="665"/>
      <c r="F266" s="491"/>
    </row>
    <row r="267" spans="1:6" ht="12.75">
      <c r="A267" s="9" t="s">
        <v>201</v>
      </c>
      <c r="C267" s="665"/>
      <c r="D267" s="665">
        <v>33.9</v>
      </c>
      <c r="E267" s="669">
        <v>19.9</v>
      </c>
      <c r="F267" s="667">
        <v>97.6</v>
      </c>
    </row>
    <row r="268" spans="2:5" ht="12.75">
      <c r="B268" s="491">
        <v>104.6</v>
      </c>
      <c r="C268" s="665">
        <v>45.3</v>
      </c>
      <c r="E268" s="669"/>
    </row>
  </sheetData>
  <mergeCells count="18">
    <mergeCell ref="U6:W6"/>
    <mergeCell ref="Y6:AA6"/>
    <mergeCell ref="Z7:Z8"/>
    <mergeCell ref="AA7:AA8"/>
    <mergeCell ref="V7:V8"/>
    <mergeCell ref="W7:W8"/>
    <mergeCell ref="U7:U8"/>
    <mergeCell ref="K40:S41"/>
    <mergeCell ref="Y7:Y8"/>
    <mergeCell ref="S7:S8"/>
    <mergeCell ref="R7:R8"/>
    <mergeCell ref="M7:M8"/>
    <mergeCell ref="L7:L8"/>
    <mergeCell ref="P6:S6"/>
    <mergeCell ref="L6:N6"/>
    <mergeCell ref="Q7:Q8"/>
    <mergeCell ref="P7:P8"/>
    <mergeCell ref="N7:N8"/>
  </mergeCells>
  <hyperlinks>
    <hyperlink ref="I1" location="Sommaire!A21" display="Retour sommaire"/>
    <hyperlink ref="R1" location="Sommaire!A21" display="Retour sommaire"/>
  </hyperlinks>
  <printOptions/>
  <pageMargins left="0.75" right="0.75" top="1" bottom="1" header="0.4921259845" footer="0.4921259845"/>
  <pageSetup horizontalDpi="600" verticalDpi="600" orientation="portrait" paperSize="9" scale="57"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0" max="94" man="1"/>
  </colBreaks>
</worksheet>
</file>

<file path=xl/worksheets/sheet12.xml><?xml version="1.0" encoding="utf-8"?>
<worksheet xmlns="http://schemas.openxmlformats.org/spreadsheetml/2006/main" xmlns:r="http://schemas.openxmlformats.org/officeDocument/2006/relationships">
  <sheetPr codeName="Feuil14">
    <tabColor indexed="45"/>
  </sheetPr>
  <dimension ref="A1:N106"/>
  <sheetViews>
    <sheetView view="pageBreakPreview" zoomScale="80" zoomScaleSheetLayoutView="80" workbookViewId="0" topLeftCell="A1">
      <selection activeCell="A3" sqref="A3:J3"/>
    </sheetView>
  </sheetViews>
  <sheetFormatPr defaultColWidth="11.421875" defaultRowHeight="12.75"/>
  <cols>
    <col min="1" max="1" width="29.28125" style="0" customWidth="1"/>
    <col min="2" max="2" width="13.7109375" style="0" customWidth="1"/>
    <col min="3" max="3" width="11.8515625" style="0" customWidth="1"/>
    <col min="4" max="4" width="11.57421875" style="0" bestFit="1" customWidth="1"/>
    <col min="5" max="5" width="11.8515625" style="0" bestFit="1" customWidth="1"/>
    <col min="6" max="6" width="12.00390625" style="0" bestFit="1" customWidth="1"/>
    <col min="8" max="8" width="29.57421875" style="0" customWidth="1"/>
    <col min="9" max="9" width="19.140625" style="0" customWidth="1"/>
    <col min="10" max="10" width="17.8515625" style="0" customWidth="1"/>
    <col min="11" max="11" width="18.57421875" style="0" customWidth="1"/>
    <col min="12" max="12" width="16.7109375" style="0" customWidth="1"/>
    <col min="13" max="13" width="12.8515625" style="0" customWidth="1"/>
  </cols>
  <sheetData>
    <row r="1" spans="1:14" ht="20.25">
      <c r="A1" s="671" t="s">
        <v>173</v>
      </c>
      <c r="B1" s="5"/>
      <c r="C1" s="5"/>
      <c r="D1" s="5"/>
      <c r="E1" s="5"/>
      <c r="F1" s="5"/>
      <c r="G1" s="7" t="s">
        <v>164</v>
      </c>
      <c r="H1" s="671" t="s">
        <v>173</v>
      </c>
      <c r="I1" s="6"/>
      <c r="J1" s="6"/>
      <c r="K1" s="6"/>
      <c r="L1" s="6"/>
      <c r="M1" s="7" t="s">
        <v>164</v>
      </c>
      <c r="N1" s="6"/>
    </row>
    <row r="2" spans="1:14" ht="18">
      <c r="A2" s="771" t="s">
        <v>452</v>
      </c>
      <c r="B2" s="778"/>
      <c r="C2" s="778"/>
      <c r="D2" s="778"/>
      <c r="E2" s="778"/>
      <c r="F2" s="778"/>
      <c r="G2" s="778"/>
      <c r="H2" s="785" t="s">
        <v>453</v>
      </c>
      <c r="I2" s="774"/>
      <c r="J2" s="774"/>
      <c r="K2" s="774"/>
      <c r="L2" s="774"/>
      <c r="M2" s="774"/>
      <c r="N2" s="18"/>
    </row>
    <row r="3" spans="1:14" ht="20.25" customHeight="1">
      <c r="A3" s="707" t="s">
        <v>193</v>
      </c>
      <c r="B3" s="5"/>
      <c r="C3" s="111"/>
      <c r="D3" s="111"/>
      <c r="E3" s="111"/>
      <c r="F3" s="6"/>
      <c r="G3" s="6"/>
      <c r="H3" s="707" t="s">
        <v>193</v>
      </c>
      <c r="I3" s="18"/>
      <c r="J3" s="18"/>
      <c r="K3" s="18"/>
      <c r="L3" s="18"/>
      <c r="M3" s="18"/>
      <c r="N3" s="6"/>
    </row>
    <row r="4" spans="1:14" ht="12" customHeight="1">
      <c r="A4" s="1111" t="s">
        <v>194</v>
      </c>
      <c r="B4" s="571"/>
      <c r="C4" s="111"/>
      <c r="D4" s="111"/>
      <c r="E4" s="111"/>
      <c r="F4" s="6"/>
      <c r="G4" s="673"/>
      <c r="H4" s="632"/>
      <c r="N4" s="6"/>
    </row>
    <row r="5" spans="1:12" ht="15.75">
      <c r="A5" s="674"/>
      <c r="B5" s="857"/>
      <c r="C5" s="676"/>
      <c r="D5" s="483" t="s">
        <v>58</v>
      </c>
      <c r="E5" s="675"/>
      <c r="F5" s="219"/>
      <c r="G5" s="676"/>
      <c r="H5" s="33"/>
      <c r="I5" s="551" t="s">
        <v>454</v>
      </c>
      <c r="J5" s="536" t="s">
        <v>59</v>
      </c>
      <c r="K5" s="677" t="s">
        <v>60</v>
      </c>
      <c r="L5" s="536" t="s">
        <v>267</v>
      </c>
    </row>
    <row r="6" spans="1:12" ht="12.75">
      <c r="A6" s="34" t="s">
        <v>195</v>
      </c>
      <c r="B6" s="858" t="s">
        <v>57</v>
      </c>
      <c r="C6" s="767"/>
      <c r="D6" s="1497" t="s">
        <v>193</v>
      </c>
      <c r="E6" s="1498"/>
      <c r="F6" s="1498"/>
      <c r="G6" s="1499"/>
      <c r="H6" s="392" t="s">
        <v>195</v>
      </c>
      <c r="I6" s="468" t="s">
        <v>61</v>
      </c>
      <c r="J6" s="553" t="s">
        <v>61</v>
      </c>
      <c r="K6" s="469" t="s">
        <v>62</v>
      </c>
      <c r="L6" s="553" t="s">
        <v>63</v>
      </c>
    </row>
    <row r="7" spans="1:12" ht="15.75">
      <c r="A7" s="678"/>
      <c r="B7" s="859" t="s">
        <v>455</v>
      </c>
      <c r="C7" s="591" t="s">
        <v>447</v>
      </c>
      <c r="D7" s="46" t="s">
        <v>64</v>
      </c>
      <c r="E7" s="47" t="s">
        <v>65</v>
      </c>
      <c r="F7" s="47" t="s">
        <v>66</v>
      </c>
      <c r="G7" s="591" t="s">
        <v>447</v>
      </c>
      <c r="H7" s="679"/>
      <c r="I7" s="643"/>
      <c r="J7" s="583"/>
      <c r="K7" s="475" t="s">
        <v>61</v>
      </c>
      <c r="L7" s="583"/>
    </row>
    <row r="8" spans="1:12" ht="12.75">
      <c r="A8" s="680" t="s">
        <v>201</v>
      </c>
      <c r="B8" s="897">
        <v>688.4498179999999</v>
      </c>
      <c r="C8" s="593">
        <v>-0.016075110271969617</v>
      </c>
      <c r="D8" s="681">
        <f>'T3'!H8</f>
        <v>23.25</v>
      </c>
      <c r="E8" s="681">
        <f>'T4'!D8</f>
        <v>53.253042</v>
      </c>
      <c r="F8" s="681">
        <f>D8+E8</f>
        <v>76.503042</v>
      </c>
      <c r="G8" s="898">
        <v>0.0936818012866334</v>
      </c>
      <c r="H8" s="57" t="s">
        <v>201</v>
      </c>
      <c r="I8" s="682">
        <f>B8/'T6'!C8</f>
        <v>1.1092338320026962</v>
      </c>
      <c r="J8" s="682">
        <f>F8/'T6'!C8</f>
        <v>0.12326208856303775</v>
      </c>
      <c r="K8" s="682">
        <f>('T2'!C8+'T4'!D8)/'T6'!C8</f>
        <v>0.9015068701896646</v>
      </c>
      <c r="L8" s="682">
        <f>'T5'!J8/'T4'!F8</f>
        <v>1.82674091899026</v>
      </c>
    </row>
    <row r="9" spans="1:12" s="506" customFormat="1" ht="12.75">
      <c r="A9" s="683" t="s">
        <v>202</v>
      </c>
      <c r="B9" s="69">
        <v>353.34839500000004</v>
      </c>
      <c r="C9" s="595">
        <v>0.0360085942045707</v>
      </c>
      <c r="D9" s="108">
        <f>'T3'!H9</f>
        <v>10.13</v>
      </c>
      <c r="E9" s="108">
        <f>'T4'!D9</f>
        <v>44.18929999999999</v>
      </c>
      <c r="F9" s="108">
        <f aca="true" t="shared" si="0" ref="F9:F37">D9+E9</f>
        <v>54.31929999999999</v>
      </c>
      <c r="G9" s="293">
        <v>-0.012860959165500785</v>
      </c>
      <c r="H9" s="68" t="s">
        <v>202</v>
      </c>
      <c r="I9" s="684">
        <f>B9/'T6'!C9</f>
        <v>0.34226615903655544</v>
      </c>
      <c r="J9" s="684">
        <f>F9/'T6'!C9</f>
        <v>0.05261565762186173</v>
      </c>
      <c r="K9" s="684">
        <f>('T2'!C9+'T4'!D9)/'T6'!C9</f>
        <v>0.7608546861181795</v>
      </c>
      <c r="L9" s="684">
        <f>'T5'!J9/'T4'!F9</f>
        <v>1.1142790552871127</v>
      </c>
    </row>
    <row r="10" spans="1:12" ht="12.75">
      <c r="A10" s="680" t="s">
        <v>203</v>
      </c>
      <c r="B10" s="58">
        <v>503.847809</v>
      </c>
      <c r="C10" s="593">
        <v>-0.006956052303585092</v>
      </c>
      <c r="D10" s="270">
        <f>'T3'!H10</f>
        <v>20.4</v>
      </c>
      <c r="E10" s="270">
        <f>'T4'!D10</f>
        <v>45.6</v>
      </c>
      <c r="F10" s="270">
        <f t="shared" si="0"/>
        <v>66</v>
      </c>
      <c r="G10" s="271">
        <v>-0.06382978723404253</v>
      </c>
      <c r="H10" s="57" t="s">
        <v>203</v>
      </c>
      <c r="I10" s="682">
        <f>B10/'T6'!C10</f>
        <v>0.98475081374759</v>
      </c>
      <c r="J10" s="682">
        <f>F10/'T6'!C10</f>
        <v>0.12899441566757103</v>
      </c>
      <c r="K10" s="682">
        <f>('T2'!C10+'T4'!D10)/'T6'!C10</f>
        <v>0.8815067519507904</v>
      </c>
      <c r="L10" s="682">
        <f>'T5'!J10/'T4'!F10</f>
        <v>0.7668251821519522</v>
      </c>
    </row>
    <row r="11" spans="1:12" s="506" customFormat="1" ht="12.75">
      <c r="A11" s="683" t="s">
        <v>204</v>
      </c>
      <c r="B11" s="69">
        <v>499.382328</v>
      </c>
      <c r="C11" s="595">
        <v>0.09365076777394975</v>
      </c>
      <c r="D11" s="108">
        <f>'T3'!H11</f>
        <v>18.4</v>
      </c>
      <c r="E11" s="108">
        <f>'T4'!D11</f>
        <v>30.483</v>
      </c>
      <c r="F11" s="108">
        <f t="shared" si="0"/>
        <v>48.882999999999996</v>
      </c>
      <c r="G11" s="293">
        <v>0.10345372460496606</v>
      </c>
      <c r="H11" s="68" t="s">
        <v>204</v>
      </c>
      <c r="I11" s="684">
        <f>B11/'T6'!C11</f>
        <v>0.8022394344030478</v>
      </c>
      <c r="J11" s="684">
        <f>F11/'T6'!C11</f>
        <v>0.07852875056468595</v>
      </c>
      <c r="K11" s="684">
        <f>('T2'!C11+'T4'!D11)/'T6'!C11</f>
        <v>0.9065996811481798</v>
      </c>
      <c r="L11" s="684">
        <f>'T5'!J11/'T4'!F11</f>
        <v>1.7828839724455525</v>
      </c>
    </row>
    <row r="12" spans="1:12" ht="12.75">
      <c r="A12" s="680" t="s">
        <v>205</v>
      </c>
      <c r="B12" s="58">
        <v>308.596409</v>
      </c>
      <c r="C12" s="593">
        <v>-0.07887374988639506</v>
      </c>
      <c r="D12" s="270">
        <f>'T3'!H12</f>
        <v>9.9018</v>
      </c>
      <c r="E12" s="270">
        <f>'T4'!D12</f>
        <v>33.3</v>
      </c>
      <c r="F12" s="270">
        <f t="shared" si="0"/>
        <v>43.2018</v>
      </c>
      <c r="G12" s="271">
        <v>-0.03491205388183183</v>
      </c>
      <c r="H12" s="57" t="s">
        <v>205</v>
      </c>
      <c r="I12" s="682">
        <f>B12/'T6'!C12</f>
        <v>0.306793384280583</v>
      </c>
      <c r="J12" s="682">
        <f>F12/'T6'!C12</f>
        <v>0.042949386455799266</v>
      </c>
      <c r="K12" s="682">
        <f>('T2'!C12+'T4'!D12)/'T6'!C12</f>
        <v>0.7679964846596552</v>
      </c>
      <c r="L12" s="682">
        <f>'T5'!J12/'T4'!F12</f>
        <v>1.6753132096194132</v>
      </c>
    </row>
    <row r="13" spans="1:12" s="506" customFormat="1" ht="12.75">
      <c r="A13" s="683" t="s">
        <v>206</v>
      </c>
      <c r="B13" s="69">
        <v>576.9711729999999</v>
      </c>
      <c r="C13" s="595">
        <v>0.059097434071158084</v>
      </c>
      <c r="D13" s="108">
        <f>'T3'!H13</f>
        <v>20.828</v>
      </c>
      <c r="E13" s="108">
        <f>'T4'!D13</f>
        <v>43.805</v>
      </c>
      <c r="F13" s="108">
        <f t="shared" si="0"/>
        <v>64.633</v>
      </c>
      <c r="G13" s="293">
        <v>0.022674050632911502</v>
      </c>
      <c r="H13" s="68" t="s">
        <v>206</v>
      </c>
      <c r="I13" s="684">
        <f>B13/'T6'!C13</f>
        <v>0.6542095761337864</v>
      </c>
      <c r="J13" s="684">
        <f>F13/'T6'!C13</f>
        <v>0.07328533818145368</v>
      </c>
      <c r="K13" s="684">
        <f>('T2'!C13+'T4'!D13)/'T6'!C13</f>
        <v>0.8099096272599279</v>
      </c>
      <c r="L13" s="684">
        <f>'T5'!J13/'T4'!F13</f>
        <v>1.000578956618439</v>
      </c>
    </row>
    <row r="14" spans="1:12" ht="12.75">
      <c r="A14" s="680" t="s">
        <v>207</v>
      </c>
      <c r="B14" s="58">
        <v>352.596507</v>
      </c>
      <c r="C14" s="593">
        <v>0.01428702438176277</v>
      </c>
      <c r="D14" s="270">
        <f>'T3'!H14</f>
        <v>5.8</v>
      </c>
      <c r="E14" s="270">
        <f>'T4'!D14</f>
        <v>22.3</v>
      </c>
      <c r="F14" s="270">
        <f t="shared" si="0"/>
        <v>28.1</v>
      </c>
      <c r="G14" s="271">
        <v>-0.0816993464052288</v>
      </c>
      <c r="H14" s="57" t="s">
        <v>207</v>
      </c>
      <c r="I14" s="682">
        <f>B14/'T6'!C14</f>
        <v>0.7076680092649311</v>
      </c>
      <c r="J14" s="682">
        <f>F14/'T6'!C14</f>
        <v>0.056397243493806266</v>
      </c>
      <c r="K14" s="682">
        <f>('T2'!C14+'T4'!D14)/'T6'!C14</f>
        <v>0.9180362563307463</v>
      </c>
      <c r="L14" s="682">
        <f>'T5'!J14/'T4'!F14</f>
        <v>1.3273413530820508</v>
      </c>
    </row>
    <row r="15" spans="1:12" s="506" customFormat="1" ht="12.75">
      <c r="A15" s="683" t="s">
        <v>208</v>
      </c>
      <c r="B15" s="69">
        <v>300.120848</v>
      </c>
      <c r="C15" s="595">
        <v>-0.026484992602399893</v>
      </c>
      <c r="D15" s="108">
        <f>'T3'!H15</f>
        <v>12.9</v>
      </c>
      <c r="E15" s="108">
        <f>'T4'!D15</f>
        <v>7.660119000000006</v>
      </c>
      <c r="F15" s="108">
        <f t="shared" si="0"/>
        <v>20.560119000000007</v>
      </c>
      <c r="G15" s="293">
        <v>-0.17182834952911075</v>
      </c>
      <c r="H15" s="68" t="s">
        <v>208</v>
      </c>
      <c r="I15" s="684">
        <f>B15/'T6'!C15</f>
        <v>0.5776180012051304</v>
      </c>
      <c r="J15" s="684">
        <f>F15/'T6'!C15</f>
        <v>0.03957037613501488</v>
      </c>
      <c r="K15" s="684">
        <f>('T2'!C15+'T4'!D15)/'T6'!C15</f>
        <v>0.8238540213545957</v>
      </c>
      <c r="L15" s="684">
        <f>'T5'!J15/'T4'!F15</f>
        <v>0.22617059999504774</v>
      </c>
    </row>
    <row r="16" spans="1:12" ht="12.75">
      <c r="A16" s="680" t="s">
        <v>209</v>
      </c>
      <c r="B16" s="58">
        <v>210.115253</v>
      </c>
      <c r="C16" s="593">
        <v>-0.001661459686785327</v>
      </c>
      <c r="D16" s="270">
        <f>'T3'!H16</f>
        <v>6.035</v>
      </c>
      <c r="E16" s="270">
        <f>'T4'!D16</f>
        <v>15.65</v>
      </c>
      <c r="F16" s="270">
        <f t="shared" si="0"/>
        <v>21.685000000000002</v>
      </c>
      <c r="G16" s="271">
        <v>0.02023053399200192</v>
      </c>
      <c r="H16" s="57" t="s">
        <v>209</v>
      </c>
      <c r="I16" s="682">
        <f>B16/'T6'!C16</f>
        <v>0.4889743576979946</v>
      </c>
      <c r="J16" s="682">
        <f>F16/'T6'!C16</f>
        <v>0.05046472731173407</v>
      </c>
      <c r="K16" s="682">
        <f>('T2'!C16+'T4'!D16)/'T6'!C16</f>
        <v>0.8282740274115321</v>
      </c>
      <c r="L16" s="682">
        <f>'T5'!J16/'T4'!F16</f>
        <v>0.5305342343171301</v>
      </c>
    </row>
    <row r="17" spans="1:12" s="506" customFormat="1" ht="12.75">
      <c r="A17" s="683" t="s">
        <v>210</v>
      </c>
      <c r="B17" s="69">
        <v>664.5979150000001</v>
      </c>
      <c r="C17" s="595">
        <v>0.120027522698265</v>
      </c>
      <c r="D17" s="108">
        <f>'T3'!H17</f>
        <v>19</v>
      </c>
      <c r="E17" s="108">
        <f>'T4'!D17</f>
        <v>35.132</v>
      </c>
      <c r="F17" s="108">
        <f t="shared" si="0"/>
        <v>54.132</v>
      </c>
      <c r="G17" s="293">
        <v>0.21358592086089012</v>
      </c>
      <c r="H17" s="68" t="s">
        <v>210</v>
      </c>
      <c r="I17" s="684">
        <f>B17/'T6'!C17</f>
        <v>0.7714812405030084</v>
      </c>
      <c r="J17" s="684">
        <f>F17/'T6'!C17</f>
        <v>0.06283772724581727</v>
      </c>
      <c r="K17" s="684">
        <f>('T2'!C17+'T4'!D17)/'T6'!C17</f>
        <v>0.7908949605145701</v>
      </c>
      <c r="L17" s="684">
        <f>'T5'!J17/'T4'!F17</f>
        <v>0.7838693106734061</v>
      </c>
    </row>
    <row r="18" spans="1:12" ht="12.75">
      <c r="A18" s="680" t="s">
        <v>211</v>
      </c>
      <c r="B18" s="58">
        <v>245.729782</v>
      </c>
      <c r="C18" s="593">
        <v>0.06134501907788037</v>
      </c>
      <c r="D18" s="270">
        <f>'T3'!H18</f>
        <v>10.114</v>
      </c>
      <c r="E18" s="270">
        <f>'T4'!D18</f>
        <v>19</v>
      </c>
      <c r="F18" s="270">
        <f t="shared" si="0"/>
        <v>29.114</v>
      </c>
      <c r="G18" s="271">
        <v>-0.0012349914236706727</v>
      </c>
      <c r="H18" s="57" t="s">
        <v>211</v>
      </c>
      <c r="I18" s="682">
        <f>B18/'T6'!C18</f>
        <v>0.6998415992162268</v>
      </c>
      <c r="J18" s="682">
        <f>F18/'T6'!C18</f>
        <v>0.08291704877506963</v>
      </c>
      <c r="K18" s="682">
        <f>('T2'!C18+'T4'!D18)/'T6'!C18</f>
        <v>0.9445534600509224</v>
      </c>
      <c r="L18" s="682">
        <f>'T5'!J18/'T4'!F18</f>
        <v>2.784868294331334</v>
      </c>
    </row>
    <row r="19" spans="1:12" s="506" customFormat="1" ht="12.75">
      <c r="A19" s="683" t="s">
        <v>212</v>
      </c>
      <c r="B19" s="69">
        <v>700.609476</v>
      </c>
      <c r="C19" s="595">
        <v>0.04090018588032995</v>
      </c>
      <c r="D19" s="108">
        <f>'T3'!H19</f>
        <v>25.559999</v>
      </c>
      <c r="E19" s="108">
        <f>'T4'!D19</f>
        <v>40.917</v>
      </c>
      <c r="F19" s="108">
        <f t="shared" si="0"/>
        <v>66.476999</v>
      </c>
      <c r="G19" s="293">
        <v>0.14145158742423458</v>
      </c>
      <c r="H19" s="68" t="s">
        <v>212</v>
      </c>
      <c r="I19" s="684">
        <f>B19/'T6'!C19</f>
        <v>0.8268241883519206</v>
      </c>
      <c r="J19" s="684">
        <f>F19/'T6'!C19</f>
        <v>0.07845282232843571</v>
      </c>
      <c r="K19" s="684">
        <f>('T2'!C19+'T4'!D19)/'T6'!C19</f>
        <v>0.8840625148993921</v>
      </c>
      <c r="L19" s="684">
        <f>'T5'!J19/'T4'!F19</f>
        <v>1.4238115046703297</v>
      </c>
    </row>
    <row r="20" spans="1:12" ht="12.75">
      <c r="A20" s="680" t="s">
        <v>213</v>
      </c>
      <c r="B20" s="58">
        <v>332.321964</v>
      </c>
      <c r="C20" s="593">
        <v>0.18084280771505212</v>
      </c>
      <c r="D20" s="270">
        <f>'T3'!H20</f>
        <v>7.16805</v>
      </c>
      <c r="E20" s="270">
        <f>'T4'!D20</f>
        <v>13.167899999999994</v>
      </c>
      <c r="F20" s="270">
        <f t="shared" si="0"/>
        <v>20.335949999999993</v>
      </c>
      <c r="G20" s="271">
        <v>0.031302773509409576</v>
      </c>
      <c r="H20" s="57" t="s">
        <v>213</v>
      </c>
      <c r="I20" s="682">
        <f>B20/'T6'!C20</f>
        <v>0.3477895567467552</v>
      </c>
      <c r="J20" s="682">
        <f>F20/'T6'!C20</f>
        <v>0.021282466411170386</v>
      </c>
      <c r="K20" s="682">
        <f>('T2'!C20+'T4'!D20)/'T6'!C20</f>
        <v>0.748539233887932</v>
      </c>
      <c r="L20" s="682">
        <f>'T5'!J20/'T4'!F20</f>
        <v>0.8655191606456413</v>
      </c>
    </row>
    <row r="21" spans="1:12" s="506" customFormat="1" ht="12.75">
      <c r="A21" s="683" t="s">
        <v>214</v>
      </c>
      <c r="B21" s="69">
        <v>1792.547042</v>
      </c>
      <c r="C21" s="595">
        <v>0.07166308965576595</v>
      </c>
      <c r="D21" s="108">
        <f>'T3'!H21</f>
        <v>46.331160000000004</v>
      </c>
      <c r="E21" s="108">
        <f>'T4'!D21</f>
        <v>106.76425299999997</v>
      </c>
      <c r="F21" s="108">
        <f t="shared" si="0"/>
        <v>153.09541299999998</v>
      </c>
      <c r="G21" s="293">
        <v>0.01393043744004796</v>
      </c>
      <c r="H21" s="68" t="s">
        <v>214</v>
      </c>
      <c r="I21" s="684">
        <f>B21/'T6'!C21</f>
        <v>1.1878118197125078</v>
      </c>
      <c r="J21" s="684">
        <f>F21/'T6'!C21</f>
        <v>0.1014470119022784</v>
      </c>
      <c r="K21" s="684">
        <f>('T2'!C21+'T4'!D21)/'T6'!C21</f>
        <v>0.9134810563634308</v>
      </c>
      <c r="L21" s="684">
        <f>'T5'!J21/'T4'!F21</f>
        <v>1.3748976063843568</v>
      </c>
    </row>
    <row r="22" spans="1:12" ht="12.75">
      <c r="A22" s="680" t="s">
        <v>215</v>
      </c>
      <c r="B22" s="58">
        <v>256.707139</v>
      </c>
      <c r="C22" s="593">
        <v>0.00023338259758109992</v>
      </c>
      <c r="D22" s="270">
        <f>'T3'!H22</f>
        <v>9.875321</v>
      </c>
      <c r="E22" s="270">
        <f>'T4'!D22</f>
        <v>26.326361999999992</v>
      </c>
      <c r="F22" s="270">
        <f t="shared" si="0"/>
        <v>36.20168299999999</v>
      </c>
      <c r="G22" s="271">
        <v>-0.010582178904499417</v>
      </c>
      <c r="H22" s="57" t="s">
        <v>215</v>
      </c>
      <c r="I22" s="682">
        <f>B22/'T6'!C22</f>
        <v>0.47692500795046433</v>
      </c>
      <c r="J22" s="682">
        <f>F22/'T6'!C22</f>
        <v>0.06725752941602137</v>
      </c>
      <c r="K22" s="682">
        <f>('T2'!C22+'T4'!D22)/'T6'!C22</f>
        <v>0.8569133824138748</v>
      </c>
      <c r="L22" s="682">
        <f>'T5'!J22/'T4'!F22</f>
        <v>1.773275267892169</v>
      </c>
    </row>
    <row r="23" spans="1:12" s="506" customFormat="1" ht="12.75">
      <c r="A23" s="683" t="s">
        <v>216</v>
      </c>
      <c r="B23" s="69">
        <v>278.05150799999996</v>
      </c>
      <c r="C23" s="595">
        <v>0.2355277812569314</v>
      </c>
      <c r="D23" s="108">
        <f>'T3'!H23</f>
        <v>10.22</v>
      </c>
      <c r="E23" s="108">
        <f>'T4'!D23</f>
        <v>19.8973</v>
      </c>
      <c r="F23" s="108">
        <f t="shared" si="0"/>
        <v>30.1173</v>
      </c>
      <c r="G23" s="293">
        <v>0.07964338461979659</v>
      </c>
      <c r="H23" s="68" t="s">
        <v>216</v>
      </c>
      <c r="I23" s="684">
        <f>B23/'T6'!C23</f>
        <v>0.4095584608132671</v>
      </c>
      <c r="J23" s="684">
        <f>F23/'T6'!C23</f>
        <v>0.0443615469686696</v>
      </c>
      <c r="K23" s="684">
        <f>('T2'!C23+'T4'!D23)/'T6'!C23</f>
        <v>0.7734575843938465</v>
      </c>
      <c r="L23" s="684">
        <f>'T5'!J23/'T4'!F23</f>
        <v>0.9936992337513619</v>
      </c>
    </row>
    <row r="24" spans="1:12" ht="12.75">
      <c r="A24" s="680" t="s">
        <v>217</v>
      </c>
      <c r="B24" s="58">
        <v>918.890052</v>
      </c>
      <c r="C24" s="593">
        <v>-0.009677067553269914</v>
      </c>
      <c r="D24" s="270">
        <f>'T3'!H24</f>
        <v>37</v>
      </c>
      <c r="E24" s="270">
        <f>'T4'!D24</f>
        <v>80</v>
      </c>
      <c r="F24" s="270">
        <f t="shared" si="0"/>
        <v>117</v>
      </c>
      <c r="G24" s="271">
        <v>-0.12816691505216093</v>
      </c>
      <c r="H24" s="57" t="s">
        <v>217</v>
      </c>
      <c r="I24" s="682">
        <f>B24/'T6'!C24</f>
        <v>0.8744338357885121</v>
      </c>
      <c r="J24" s="682">
        <f>F24/'T6'!C24</f>
        <v>0.11133949982870847</v>
      </c>
      <c r="K24" s="682">
        <f>('T2'!C24+'T4'!D24)/'T6'!C24</f>
        <v>0.818746774009364</v>
      </c>
      <c r="L24" s="682">
        <f>'T5'!J24/'T4'!F24</f>
        <v>2.1683281375567938</v>
      </c>
    </row>
    <row r="25" spans="1:12" s="506" customFormat="1" ht="12.75">
      <c r="A25" s="683" t="s">
        <v>218</v>
      </c>
      <c r="B25" s="69">
        <v>590.345106</v>
      </c>
      <c r="C25" s="595">
        <v>0.12325661626511784</v>
      </c>
      <c r="D25" s="108">
        <f>'T3'!H25</f>
        <v>20</v>
      </c>
      <c r="E25" s="108">
        <f>'T4'!D25</f>
        <v>35</v>
      </c>
      <c r="F25" s="108">
        <f t="shared" si="0"/>
        <v>55</v>
      </c>
      <c r="G25" s="293">
        <v>0.0185185185185186</v>
      </c>
      <c r="H25" s="68" t="s">
        <v>218</v>
      </c>
      <c r="I25" s="684">
        <f>B25/'T6'!C25</f>
        <v>0.803817242427864</v>
      </c>
      <c r="J25" s="684">
        <f>F25/'T6'!C25</f>
        <v>0.07488831174206859</v>
      </c>
      <c r="K25" s="684">
        <f>('T2'!C25+'T4'!D25)/'T6'!C25</f>
        <v>0.9271312462936668</v>
      </c>
      <c r="L25" s="684">
        <f>'T5'!J25/'T4'!F25</f>
        <v>1.4512691109318814</v>
      </c>
    </row>
    <row r="26" spans="1:12" ht="12.75">
      <c r="A26" s="680" t="s">
        <v>219</v>
      </c>
      <c r="B26" s="58">
        <v>302.337314</v>
      </c>
      <c r="C26" s="593">
        <v>-0.014232057371564966</v>
      </c>
      <c r="D26" s="270">
        <f>'T3'!H26</f>
        <v>10</v>
      </c>
      <c r="E26" s="270">
        <f>'T4'!D26</f>
        <v>25.415</v>
      </c>
      <c r="F26" s="270">
        <f t="shared" si="0"/>
        <v>35.415</v>
      </c>
      <c r="G26" s="271">
        <v>0.021635655560363398</v>
      </c>
      <c r="H26" s="57" t="s">
        <v>219</v>
      </c>
      <c r="I26" s="682">
        <f>B26/'T6'!C26</f>
        <v>0.5664852142232597</v>
      </c>
      <c r="J26" s="682">
        <f>F26/'T6'!C26</f>
        <v>0.06635659223233273</v>
      </c>
      <c r="K26" s="682">
        <f>('T2'!C26+'T4'!D26)/'T6'!C26</f>
        <v>0.8699925718652529</v>
      </c>
      <c r="L26" s="682">
        <f>'T5'!J26/'T4'!F26</f>
        <v>1.3208042886766835</v>
      </c>
    </row>
    <row r="27" spans="1:12" s="506" customFormat="1" ht="12.75">
      <c r="A27" s="683" t="s">
        <v>220</v>
      </c>
      <c r="B27" s="69">
        <v>1456.6901</v>
      </c>
      <c r="C27" s="595">
        <v>0.08571934818706396</v>
      </c>
      <c r="D27" s="108">
        <f>'T3'!H27</f>
        <v>59.952</v>
      </c>
      <c r="E27" s="108">
        <f>'T4'!D27</f>
        <v>80.91395699999994</v>
      </c>
      <c r="F27" s="108">
        <f t="shared" si="0"/>
        <v>140.86595699999992</v>
      </c>
      <c r="G27" s="293">
        <v>-0.06771669077908549</v>
      </c>
      <c r="H27" s="68" t="s">
        <v>220</v>
      </c>
      <c r="I27" s="684">
        <f>B27/'T6'!C27</f>
        <v>0.8838679757935561</v>
      </c>
      <c r="J27" s="684">
        <f>F27/'T6'!C27</f>
        <v>0.08547247508019178</v>
      </c>
      <c r="K27" s="684">
        <f>('T2'!C27+'T4'!D27)/'T6'!C27</f>
        <v>0.8512157371115319</v>
      </c>
      <c r="L27" s="684">
        <f>'T5'!J27/'T4'!F27</f>
        <v>1.0863160636130085</v>
      </c>
    </row>
    <row r="28" spans="1:12" ht="12.75">
      <c r="A28" s="680" t="s">
        <v>221</v>
      </c>
      <c r="B28" s="58">
        <v>1517.655057</v>
      </c>
      <c r="C28" s="593">
        <v>-0.03199344540462745</v>
      </c>
      <c r="D28" s="270">
        <f>'T3'!H28</f>
        <v>49.19</v>
      </c>
      <c r="E28" s="270">
        <f>'T4'!D28</f>
        <v>90</v>
      </c>
      <c r="F28" s="270">
        <f t="shared" si="0"/>
        <v>139.19</v>
      </c>
      <c r="G28" s="271">
        <v>0.04890730972117563</v>
      </c>
      <c r="H28" s="57" t="s">
        <v>221</v>
      </c>
      <c r="I28" s="682">
        <f>B28/'T6'!C28</f>
        <v>0.7862271516203949</v>
      </c>
      <c r="J28" s="682">
        <f>F28/'T6'!C28</f>
        <v>0.07210792513706411</v>
      </c>
      <c r="K28" s="682">
        <f>('T2'!C28+'T4'!D28)/'T6'!C28</f>
        <v>0.9033844980653277</v>
      </c>
      <c r="L28" s="682">
        <f>'T5'!J28/'T4'!F28</f>
        <v>1.7748620783214255</v>
      </c>
    </row>
    <row r="29" spans="1:12" s="506" customFormat="1" ht="12.75">
      <c r="A29" s="831" t="s">
        <v>222</v>
      </c>
      <c r="B29" s="80">
        <v>12849.910994999998</v>
      </c>
      <c r="C29" s="596">
        <v>0.040111762688408215</v>
      </c>
      <c r="D29" s="159">
        <f>'T3'!H29</f>
        <v>432.05532999999997</v>
      </c>
      <c r="E29" s="159">
        <f>'T4'!D29</f>
        <v>868.7742330000004</v>
      </c>
      <c r="F29" s="159">
        <f t="shared" si="0"/>
        <v>1300.8295630000005</v>
      </c>
      <c r="G29" s="308">
        <v>0.001968013636030941</v>
      </c>
      <c r="H29" s="79" t="s">
        <v>222</v>
      </c>
      <c r="I29" s="685">
        <f>B29/'T6'!C29</f>
        <v>0.7234652171846094</v>
      </c>
      <c r="J29" s="685">
        <f>F29/'T6'!C29</f>
        <v>0.07323824598334941</v>
      </c>
      <c r="K29" s="685">
        <f>('T2'!C29+'T4'!D29)/'T6'!C29</f>
        <v>0.8491952407582221</v>
      </c>
      <c r="L29" s="685">
        <f>'T5'!J29/'T4'!F29</f>
        <v>1.2477120953616658</v>
      </c>
    </row>
    <row r="30" spans="1:12" ht="12.75">
      <c r="A30" s="680" t="s">
        <v>223</v>
      </c>
      <c r="B30" s="58">
        <v>4035.1106019999997</v>
      </c>
      <c r="C30" s="593">
        <v>0.13815314522286593</v>
      </c>
      <c r="D30" s="270">
        <f>'T3'!H30</f>
        <v>155.498</v>
      </c>
      <c r="E30" s="270">
        <f>'T4'!D30</f>
        <v>285</v>
      </c>
      <c r="F30" s="270">
        <f t="shared" si="0"/>
        <v>440.498</v>
      </c>
      <c r="G30" s="271">
        <v>0.12474370791766987</v>
      </c>
      <c r="H30" s="57" t="s">
        <v>223</v>
      </c>
      <c r="I30" s="682">
        <f>B30/'T6'!C30</f>
        <v>0.9895632999057303</v>
      </c>
      <c r="J30" s="682">
        <f>F30/'T6'!C30</f>
        <v>0.10802694088876288</v>
      </c>
      <c r="K30" s="682">
        <f>('T2'!C30+'T4'!D30)/'T6'!C30</f>
        <v>0.9060987922508649</v>
      </c>
      <c r="L30" s="682">
        <f>'T5'!J30/'T4'!F30</f>
        <v>1.6492023166127237</v>
      </c>
    </row>
    <row r="31" spans="1:12" s="506" customFormat="1" ht="12.75">
      <c r="A31" s="686" t="s">
        <v>224</v>
      </c>
      <c r="B31" s="92">
        <v>16885.021597</v>
      </c>
      <c r="C31" s="598">
        <v>0.06197306595190932</v>
      </c>
      <c r="D31" s="93">
        <f>'T3'!H31</f>
        <v>587.55333</v>
      </c>
      <c r="E31" s="93">
        <f>'T4'!D31</f>
        <v>1153.774233000001</v>
      </c>
      <c r="F31" s="93">
        <f t="shared" si="0"/>
        <v>1741.327563000001</v>
      </c>
      <c r="G31" s="344">
        <v>0.030421615701780702</v>
      </c>
      <c r="H31" s="91" t="s">
        <v>224</v>
      </c>
      <c r="I31" s="687">
        <f>B31/'T6'!C31</f>
        <v>0.796679303748263</v>
      </c>
      <c r="J31" s="687">
        <f>F31/'T6'!C31</f>
        <v>0.08216037051057025</v>
      </c>
      <c r="K31" s="687">
        <f>('T2'!C31+'T4'!D31)/'T6'!C31</f>
        <v>0.8555535644852753</v>
      </c>
      <c r="L31" s="687">
        <f>'T5'!J31/'T4'!F31</f>
        <v>1.3165540996582368</v>
      </c>
    </row>
    <row r="32" spans="1:12" ht="12.75">
      <c r="A32" s="680" t="s">
        <v>225</v>
      </c>
      <c r="B32" s="58">
        <v>224.20224900000002</v>
      </c>
      <c r="C32" s="593">
        <v>-0.007877247308073043</v>
      </c>
      <c r="D32" s="270">
        <f>'T3'!H32</f>
        <v>10.050099</v>
      </c>
      <c r="E32" s="270">
        <f>'T4'!D32</f>
        <v>21.091435</v>
      </c>
      <c r="F32" s="270">
        <f t="shared" si="0"/>
        <v>31.141534</v>
      </c>
      <c r="G32" s="271">
        <v>0.029925127073238134</v>
      </c>
      <c r="H32" s="57" t="s">
        <v>225</v>
      </c>
      <c r="I32" s="682">
        <f>B32/'T6'!C32</f>
        <v>0.7803207129812808</v>
      </c>
      <c r="J32" s="682">
        <f>F32/'T6'!C32</f>
        <v>0.10838599578102713</v>
      </c>
      <c r="K32" s="682">
        <f>('T2'!C32+'T4'!D32)/'T6'!C32</f>
        <v>0.8706099199422995</v>
      </c>
      <c r="L32" s="682">
        <f>'T5'!J32/'T4'!F32</f>
        <v>0.21109679487831048</v>
      </c>
    </row>
    <row r="33" spans="1:12" s="506" customFormat="1" ht="12.75">
      <c r="A33" s="683" t="s">
        <v>226</v>
      </c>
      <c r="B33" s="69">
        <v>135.01499900000002</v>
      </c>
      <c r="C33" s="595">
        <v>0.022188404583558974</v>
      </c>
      <c r="D33" s="108">
        <f>'T3'!H33</f>
        <v>4.40054</v>
      </c>
      <c r="E33" s="108">
        <f>'T4'!D33</f>
        <v>8.651845999999999</v>
      </c>
      <c r="F33" s="108">
        <f t="shared" si="0"/>
        <v>13.052385999999998</v>
      </c>
      <c r="G33" s="293">
        <v>0.008584303857094966</v>
      </c>
      <c r="H33" s="68" t="s">
        <v>226</v>
      </c>
      <c r="I33" s="684">
        <f>B33/'T6'!C33</f>
        <v>1.320368174764154</v>
      </c>
      <c r="J33" s="684">
        <f>F33/'T6'!C33</f>
        <v>0.12764474470823195</v>
      </c>
      <c r="K33" s="684">
        <f>('T2'!C33+'T4'!D33)/'T6'!C33</f>
        <v>0.9264534042150798</v>
      </c>
      <c r="L33" s="684">
        <f>'T5'!J33/'T4'!F33</f>
        <v>0</v>
      </c>
    </row>
    <row r="34" spans="1:12" ht="12.75">
      <c r="A34" s="680" t="s">
        <v>227</v>
      </c>
      <c r="B34" s="58">
        <v>20</v>
      </c>
      <c r="C34" s="1178" t="s">
        <v>271</v>
      </c>
      <c r="D34" s="270">
        <f>'T3'!H34</f>
        <v>0.3</v>
      </c>
      <c r="E34" s="270">
        <f>'T4'!D34</f>
        <v>1.35</v>
      </c>
      <c r="F34" s="270">
        <f t="shared" si="0"/>
        <v>1.6500000000000001</v>
      </c>
      <c r="G34" s="851" t="s">
        <v>271</v>
      </c>
      <c r="H34" s="57" t="s">
        <v>227</v>
      </c>
      <c r="I34" s="682">
        <f>B34/'T6'!C34</f>
        <v>0.08196116679917055</v>
      </c>
      <c r="J34" s="682">
        <f>F34/'T6'!C34</f>
        <v>0.006761796260931571</v>
      </c>
      <c r="K34" s="682">
        <f>('T2'!C34+'T4'!D34)/'T6'!C34</f>
        <v>0.7059574293699645</v>
      </c>
      <c r="L34" s="682">
        <f>'T5'!J34/'T4'!F34</f>
        <v>0.7918283316177053</v>
      </c>
    </row>
    <row r="35" spans="1:12" s="506" customFormat="1" ht="12.75">
      <c r="A35" s="683" t="s">
        <v>228</v>
      </c>
      <c r="B35" s="69">
        <v>348.212048</v>
      </c>
      <c r="C35" s="595">
        <v>-0.28039193549960695</v>
      </c>
      <c r="D35" s="108">
        <f>'T3'!H35</f>
        <v>12.449200000000001</v>
      </c>
      <c r="E35" s="108">
        <f>'T4'!D35</f>
        <v>28.09248</v>
      </c>
      <c r="F35" s="108">
        <f t="shared" si="0"/>
        <v>40.54168</v>
      </c>
      <c r="G35" s="293">
        <v>-0.06727833248976212</v>
      </c>
      <c r="H35" s="68" t="s">
        <v>228</v>
      </c>
      <c r="I35" s="684">
        <f>B35/'T6'!C35</f>
        <v>0.6866638559515053</v>
      </c>
      <c r="J35" s="684">
        <f>F35/'T6'!C35</f>
        <v>0.07994699343531049</v>
      </c>
      <c r="K35" s="684">
        <f>('T2'!C35+'T4'!D35)/'T6'!C35</f>
        <v>0.6818531000360871</v>
      </c>
      <c r="L35" s="684">
        <f>'T5'!J35/'T4'!F35</f>
        <v>0.6706430660303986</v>
      </c>
    </row>
    <row r="36" spans="1:12" ht="12.75">
      <c r="A36" s="589" t="s">
        <v>325</v>
      </c>
      <c r="B36" s="1177">
        <v>727.4292960000001</v>
      </c>
      <c r="C36" s="593">
        <v>-0.13602650154420248</v>
      </c>
      <c r="D36" s="688">
        <f>'T3'!H36</f>
        <v>27.199839</v>
      </c>
      <c r="E36" s="688">
        <f>'T4'!D36</f>
        <v>59.185761</v>
      </c>
      <c r="F36" s="688">
        <f t="shared" si="0"/>
        <v>86.3856</v>
      </c>
      <c r="G36" s="271">
        <v>-0.002982214888970214</v>
      </c>
      <c r="H36" s="579" t="s">
        <v>325</v>
      </c>
      <c r="I36" s="682">
        <f>B36/'T6'!C36</f>
        <v>0.6377036233042944</v>
      </c>
      <c r="J36" s="682">
        <f>F36/'T6'!C36</f>
        <v>0.07573026055485596</v>
      </c>
      <c r="K36" s="682">
        <f>('T2'!C36+'T4'!D36)/'T6'!C36</f>
        <v>0.756480323613437</v>
      </c>
      <c r="L36" s="682">
        <f>'T5'!J36/'T4'!F36</f>
        <v>0.5503327915978675</v>
      </c>
    </row>
    <row r="37" spans="1:12" s="506" customFormat="1" ht="12.75">
      <c r="A37" s="686" t="s">
        <v>324</v>
      </c>
      <c r="B37" s="92">
        <v>17612.450892999997</v>
      </c>
      <c r="C37" s="598">
        <v>0.05201541460134518</v>
      </c>
      <c r="D37" s="93">
        <f>'T3'!H37</f>
        <v>614.753169</v>
      </c>
      <c r="E37" s="93">
        <f>'T4'!D37</f>
        <v>1212.959994000001</v>
      </c>
      <c r="F37" s="93">
        <f t="shared" si="0"/>
        <v>1827.7131630000008</v>
      </c>
      <c r="G37" s="344">
        <v>0.028792490481551303</v>
      </c>
      <c r="H37" s="91" t="s">
        <v>324</v>
      </c>
      <c r="I37" s="687">
        <f>B37/'T6'!C37</f>
        <v>0.7890309232017076</v>
      </c>
      <c r="J37" s="687">
        <f>F37/'T6'!C37</f>
        <v>0.08188083606938372</v>
      </c>
      <c r="K37" s="687">
        <f>('T2'!C37+'T4'!D37)/'T6'!C37</f>
        <v>0.8504043694337952</v>
      </c>
      <c r="L37" s="687">
        <f>'T5'!J37/'T4'!F37</f>
        <v>1.2201142456792018</v>
      </c>
    </row>
    <row r="38" spans="1:14" ht="12.75">
      <c r="A38" s="107" t="s">
        <v>443</v>
      </c>
      <c r="B38" s="6"/>
      <c r="C38" s="111"/>
      <c r="D38" s="111"/>
      <c r="E38" s="111"/>
      <c r="F38" s="6"/>
      <c r="G38" s="6"/>
      <c r="H38" s="346" t="s">
        <v>441</v>
      </c>
      <c r="I38" s="6"/>
      <c r="J38" s="6"/>
      <c r="K38" s="6"/>
      <c r="L38" s="6"/>
      <c r="M38" s="6"/>
      <c r="N38" s="689"/>
    </row>
    <row r="39" spans="1:14" ht="12.75">
      <c r="A39" s="1304"/>
      <c r="B39" s="507"/>
      <c r="C39" s="507"/>
      <c r="D39" s="507"/>
      <c r="E39" s="507"/>
      <c r="F39" s="507"/>
      <c r="G39" s="507"/>
      <c r="N39" s="689"/>
    </row>
    <row r="40" spans="1:14" ht="12.75">
      <c r="A40" s="507"/>
      <c r="B40" s="507"/>
      <c r="C40" s="507"/>
      <c r="D40" s="507"/>
      <c r="E40" s="507"/>
      <c r="F40" s="507"/>
      <c r="G40" s="507"/>
      <c r="H40" s="506"/>
      <c r="I40" s="506"/>
      <c r="J40" s="506"/>
      <c r="K40" s="506"/>
      <c r="L40" s="506"/>
      <c r="M40" s="506"/>
      <c r="N40" s="689"/>
    </row>
    <row r="41" spans="1:14" ht="15.75">
      <c r="A41" s="706" t="s">
        <v>193</v>
      </c>
      <c r="E41" s="1305"/>
      <c r="F41" s="1305"/>
      <c r="G41" s="1305"/>
      <c r="H41" s="705" t="s">
        <v>67</v>
      </c>
      <c r="I41" s="506"/>
      <c r="J41" s="506"/>
      <c r="K41" s="506"/>
      <c r="L41" s="506"/>
      <c r="M41" s="506"/>
      <c r="N41" s="689"/>
    </row>
    <row r="42" spans="1:14" ht="12.75">
      <c r="A42" s="1111" t="s">
        <v>451</v>
      </c>
      <c r="B42" s="1147"/>
      <c r="C42" s="452"/>
      <c r="D42" s="444"/>
      <c r="E42" s="1305"/>
      <c r="F42" s="1305"/>
      <c r="G42" s="1305"/>
      <c r="H42" s="13" t="s">
        <v>347</v>
      </c>
      <c r="I42" s="506"/>
      <c r="J42" s="506"/>
      <c r="K42" s="506"/>
      <c r="L42" s="506"/>
      <c r="M42" s="506"/>
      <c r="N42" s="689"/>
    </row>
    <row r="43" spans="1:14" ht="15.75">
      <c r="A43" s="1252"/>
      <c r="B43" s="1500" t="s">
        <v>454</v>
      </c>
      <c r="C43" s="1500" t="s">
        <v>68</v>
      </c>
      <c r="D43" s="632"/>
      <c r="E43" s="1305"/>
      <c r="F43" s="1305"/>
      <c r="G43" s="1305"/>
      <c r="H43" s="729" t="s">
        <v>229</v>
      </c>
      <c r="I43" s="506"/>
      <c r="J43" s="506"/>
      <c r="K43" s="506"/>
      <c r="L43" s="506"/>
      <c r="M43" s="506"/>
      <c r="N43" s="689"/>
    </row>
    <row r="44" spans="1:14" ht="12.75">
      <c r="A44" s="914" t="s">
        <v>195</v>
      </c>
      <c r="B44" s="1380"/>
      <c r="C44" s="1380"/>
      <c r="H44" s="506"/>
      <c r="I44" s="506"/>
      <c r="J44" s="506"/>
      <c r="K44" s="506"/>
      <c r="L44" s="506"/>
      <c r="M44" s="506"/>
      <c r="N44" s="689"/>
    </row>
    <row r="45" spans="1:13" ht="15.75">
      <c r="A45" s="1253"/>
      <c r="B45" s="1381"/>
      <c r="C45" s="1381"/>
      <c r="H45" s="506"/>
      <c r="I45" s="506"/>
      <c r="J45" s="506"/>
      <c r="K45" s="506"/>
      <c r="L45" s="506"/>
      <c r="M45" s="506"/>
    </row>
    <row r="46" spans="1:13" ht="12.75">
      <c r="A46" s="57" t="s">
        <v>201</v>
      </c>
      <c r="B46" s="879">
        <f>(B8*1000000)/'T15'!B9</f>
        <v>366.7290540364177</v>
      </c>
      <c r="C46" s="879">
        <f>(F8*1000000)/'T15'!B9</f>
        <v>40.75226325874101</v>
      </c>
      <c r="H46" s="506"/>
      <c r="I46" s="506"/>
      <c r="J46" s="506"/>
      <c r="K46" s="506"/>
      <c r="L46" s="506"/>
      <c r="M46" s="506"/>
    </row>
    <row r="47" spans="1:3" s="506" customFormat="1" ht="12.75">
      <c r="A47" s="68" t="s">
        <v>202</v>
      </c>
      <c r="B47" s="1218">
        <f>(B9*1000000)/'T15'!B10</f>
        <v>107.27317396457467</v>
      </c>
      <c r="C47" s="1218">
        <f>(F9*1000000)/'T15'!B10</f>
        <v>16.490816998146883</v>
      </c>
    </row>
    <row r="48" spans="1:13" ht="12.75">
      <c r="A48" s="57" t="s">
        <v>203</v>
      </c>
      <c r="B48" s="879">
        <f>(B10*1000000)/'T15'!B11</f>
        <v>363.60788415879455</v>
      </c>
      <c r="C48" s="879">
        <f>(F10*1000000)/'T15'!B11</f>
        <v>47.629700726713764</v>
      </c>
      <c r="H48" s="506"/>
      <c r="I48" s="506"/>
      <c r="J48" s="506"/>
      <c r="K48" s="506"/>
      <c r="L48" s="506"/>
      <c r="M48" s="506"/>
    </row>
    <row r="49" spans="1:3" s="506" customFormat="1" ht="12.75" customHeight="1">
      <c r="A49" s="68" t="s">
        <v>204</v>
      </c>
      <c r="B49" s="1218">
        <f>(B11*1000000)/'T15'!B12</f>
        <v>294.7455224422366</v>
      </c>
      <c r="C49" s="1218">
        <f>(F11*1000000)/'T15'!B12</f>
        <v>28.851732561797522</v>
      </c>
    </row>
    <row r="50" spans="1:13" ht="12.75">
      <c r="A50" s="57" t="s">
        <v>205</v>
      </c>
      <c r="B50" s="879">
        <f>(B12*1000000)/'T15'!B13</f>
        <v>94.17399473583826</v>
      </c>
      <c r="C50" s="879">
        <f>(F12*1000000)/'T15'!B13</f>
        <v>13.183841312225825</v>
      </c>
      <c r="H50" s="506"/>
      <c r="I50" s="506"/>
      <c r="J50" s="506"/>
      <c r="K50" s="506"/>
      <c r="L50" s="506"/>
      <c r="M50" s="506"/>
    </row>
    <row r="51" spans="1:3" s="506" customFormat="1" ht="12.75">
      <c r="A51" s="68" t="s">
        <v>206</v>
      </c>
      <c r="B51" s="1218">
        <f>(B13*1000000)/'T15'!B14</f>
        <v>221.07750705605835</v>
      </c>
      <c r="C51" s="1218">
        <f>(F13*1000000)/'T15'!B14</f>
        <v>24.765366420748755</v>
      </c>
    </row>
    <row r="52" spans="1:13" ht="12.75">
      <c r="A52" s="57" t="s">
        <v>207</v>
      </c>
      <c r="B52" s="879">
        <f>(B14*1000000)/'T15'!B15</f>
        <v>256.24392323071123</v>
      </c>
      <c r="C52" s="879">
        <f>(F14*1000000)/'T15'!B15</f>
        <v>20.421229648718512</v>
      </c>
      <c r="H52" s="506"/>
      <c r="I52" s="506"/>
      <c r="J52" s="506"/>
      <c r="K52" s="506"/>
      <c r="L52" s="506"/>
      <c r="M52" s="506"/>
    </row>
    <row r="53" spans="1:3" s="506" customFormat="1" ht="12.75">
      <c r="A53" s="68" t="s">
        <v>208</v>
      </c>
      <c r="B53" s="1218">
        <f>(B15*1000000)/'T15'!B16</f>
        <v>965.5559137397973</v>
      </c>
      <c r="C53" s="1218">
        <f>(F15*1000000)/'T15'!B16</f>
        <v>66.14650271694546</v>
      </c>
    </row>
    <row r="54" spans="1:13" ht="12.75">
      <c r="A54" s="57" t="s">
        <v>209</v>
      </c>
      <c r="B54" s="879">
        <f>(B16*1000000)/'T15'!B17</f>
        <v>174.42248267938643</v>
      </c>
      <c r="C54" s="879">
        <f>(F16*1000000)/'T15'!B17</f>
        <v>18.001318242719368</v>
      </c>
      <c r="H54" s="506"/>
      <c r="I54" s="506"/>
      <c r="J54" s="506"/>
      <c r="K54" s="506"/>
      <c r="L54" s="506"/>
      <c r="M54" s="506"/>
    </row>
    <row r="55" spans="1:3" s="506" customFormat="1" ht="12.75">
      <c r="A55" s="68" t="s">
        <v>210</v>
      </c>
      <c r="B55" s="1218">
        <f>(B17*1000000)/'T15'!B18</f>
        <v>249.12992244935293</v>
      </c>
      <c r="C55" s="1218">
        <f>(F17*1000000)/'T15'!B18</f>
        <v>20.291819546301724</v>
      </c>
    </row>
    <row r="56" spans="1:13" ht="12.75">
      <c r="A56" s="57" t="s">
        <v>211</v>
      </c>
      <c r="B56" s="879">
        <f>(B18*1000000)/'T15'!B19</f>
        <v>321.6488915126137</v>
      </c>
      <c r="C56" s="879">
        <f>(F18*1000000)/'T15'!B19</f>
        <v>38.10887614549805</v>
      </c>
      <c r="H56" s="506"/>
      <c r="I56" s="506"/>
      <c r="J56" s="506"/>
      <c r="K56" s="506"/>
      <c r="L56" s="506"/>
      <c r="M56" s="506"/>
    </row>
    <row r="57" spans="1:3" s="506" customFormat="1" ht="12.75">
      <c r="A57" s="68" t="s">
        <v>212</v>
      </c>
      <c r="B57" s="1218">
        <f>(B19*1000000)/'T15'!B20</f>
        <v>291.2709593976435</v>
      </c>
      <c r="C57" s="1218">
        <f>(F19*1000000)/'T15'!B20</f>
        <v>27.637107318551585</v>
      </c>
    </row>
    <row r="58" spans="1:13" ht="12.75">
      <c r="A58" s="57" t="s">
        <v>213</v>
      </c>
      <c r="B58" s="879">
        <f>(B20*1000000)/'T15'!B21</f>
        <v>112.87508240898838</v>
      </c>
      <c r="C58" s="879">
        <f>(F20*1000000)/'T15'!B21</f>
        <v>6.907223357993474</v>
      </c>
      <c r="H58" s="506"/>
      <c r="I58" s="506"/>
      <c r="J58" s="506"/>
      <c r="K58" s="506"/>
      <c r="L58" s="506"/>
      <c r="M58" s="506"/>
    </row>
    <row r="59" spans="1:3" s="506" customFormat="1" ht="12.75">
      <c r="A59" s="68" t="s">
        <v>214</v>
      </c>
      <c r="B59" s="1218">
        <f>(B21*1000000)/'T15'!B22</f>
        <v>436.9682880263349</v>
      </c>
      <c r="C59" s="1218">
        <f>(F21*1000000)/'T15'!B22</f>
        <v>37.31999158507701</v>
      </c>
    </row>
    <row r="60" spans="1:13" ht="12.75">
      <c r="A60" s="57" t="s">
        <v>215</v>
      </c>
      <c r="B60" s="879">
        <f>(B22*1000000)/'T15'!B23</f>
        <v>169.42922945834974</v>
      </c>
      <c r="C60" s="879">
        <f>(F22*1000000)/'T15'!B23</f>
        <v>23.893465836902326</v>
      </c>
      <c r="H60" s="506"/>
      <c r="I60" s="506"/>
      <c r="J60" s="506"/>
      <c r="K60" s="506"/>
      <c r="L60" s="506"/>
      <c r="M60" s="506"/>
    </row>
    <row r="61" spans="1:3" s="506" customFormat="1" ht="12.75">
      <c r="A61" s="68" t="s">
        <v>216</v>
      </c>
      <c r="B61" s="1218">
        <f>(B23*1000000)/'T15'!B24</f>
        <v>148.32071667242766</v>
      </c>
      <c r="C61" s="1218">
        <f>(F23*1000000)/'T15'!B24</f>
        <v>16.065438926655656</v>
      </c>
    </row>
    <row r="62" spans="1:13" ht="12.75">
      <c r="A62" s="57" t="s">
        <v>217</v>
      </c>
      <c r="B62" s="879">
        <f>(B24*1000000)/'T15'!B25</f>
        <v>252.2509162003996</v>
      </c>
      <c r="C62" s="879">
        <f>(F24*1000000)/'T15'!B25</f>
        <v>32.1184859181028</v>
      </c>
      <c r="H62" s="506"/>
      <c r="I62" s="506"/>
      <c r="J62" s="506"/>
      <c r="K62" s="506"/>
      <c r="L62" s="506"/>
      <c r="M62" s="506"/>
    </row>
    <row r="63" spans="1:3" s="506" customFormat="1" ht="12.75">
      <c r="A63" s="68" t="s">
        <v>218</v>
      </c>
      <c r="B63" s="1218">
        <f>(B25*1000000)/'T15'!B26</f>
        <v>301.4182403584678</v>
      </c>
      <c r="C63" s="1218">
        <f>(F25*1000000)/'T15'!B26</f>
        <v>28.081884733564184</v>
      </c>
    </row>
    <row r="64" spans="1:13" ht="12.75">
      <c r="A64" s="57" t="s">
        <v>219</v>
      </c>
      <c r="B64" s="879">
        <f>(B26*1000000)/'T15'!B27</f>
        <v>166.66555349507948</v>
      </c>
      <c r="C64" s="879">
        <f>(F26*1000000)/'T15'!B27</f>
        <v>19.52276581060133</v>
      </c>
      <c r="H64" s="506"/>
      <c r="I64" s="506"/>
      <c r="J64" s="506"/>
      <c r="K64" s="506"/>
      <c r="L64" s="506"/>
      <c r="M64" s="506"/>
    </row>
    <row r="65" spans="1:3" s="506" customFormat="1" ht="12.75">
      <c r="A65" s="68" t="s">
        <v>220</v>
      </c>
      <c r="B65" s="1218">
        <f>(B27*1000000)/'T15'!B28</f>
        <v>292.95012453531785</v>
      </c>
      <c r="C65" s="1218">
        <f>(F27*1000000)/'T15'!B28</f>
        <v>28.329086362251452</v>
      </c>
    </row>
    <row r="66" spans="1:13" ht="12.75">
      <c r="A66" s="57" t="s">
        <v>221</v>
      </c>
      <c r="B66" s="879">
        <f>(B28*1000000)/'T15'!B29</f>
        <v>239.90814029880568</v>
      </c>
      <c r="C66" s="879">
        <f>(F28*1000000)/'T15'!B29</f>
        <v>22.002901050650777</v>
      </c>
      <c r="H66" s="506"/>
      <c r="I66" s="506"/>
      <c r="J66" s="506"/>
      <c r="K66" s="506"/>
      <c r="L66" s="506"/>
      <c r="M66" s="506"/>
    </row>
    <row r="67" spans="1:3" s="506" customFormat="1" ht="12.75">
      <c r="A67" s="79" t="s">
        <v>222</v>
      </c>
      <c r="B67" s="1219">
        <f>(B29*1000000)/'T15'!B30</f>
        <v>247.0360751490099</v>
      </c>
      <c r="C67" s="1219">
        <f>(F29*1000000)/'T15'!B30</f>
        <v>25.008097706385854</v>
      </c>
    </row>
    <row r="68" spans="1:13" ht="12.75">
      <c r="A68" s="57" t="s">
        <v>223</v>
      </c>
      <c r="B68" s="879">
        <f>(B30*1000000)/'T15'!B31</f>
        <v>339.73810673478863</v>
      </c>
      <c r="C68" s="879">
        <f>(F30*1000000)/'T15'!B31</f>
        <v>37.087944123832706</v>
      </c>
      <c r="H68" s="506"/>
      <c r="I68" s="506"/>
      <c r="J68" s="506"/>
      <c r="K68" s="506"/>
      <c r="L68" s="506"/>
      <c r="M68" s="506"/>
    </row>
    <row r="69" spans="1:3" s="506" customFormat="1" ht="12.75">
      <c r="A69" s="91" t="s">
        <v>224</v>
      </c>
      <c r="B69" s="1220">
        <f>(B31*1000000)/'T15'!B32</f>
        <v>264.26840741356057</v>
      </c>
      <c r="C69" s="1220">
        <f>(F31*1000000)/'T15'!B32</f>
        <v>27.25361405170531</v>
      </c>
    </row>
    <row r="70" spans="1:13" ht="12.75">
      <c r="A70" s="57" t="s">
        <v>225</v>
      </c>
      <c r="B70" s="879">
        <f>(B32*1000000)/'T15'!B33</f>
        <v>549.3941262956702</v>
      </c>
      <c r="C70" s="879">
        <f>(F32*1000000)/'T15'!B33</f>
        <v>76.31045602685683</v>
      </c>
      <c r="H70" s="506"/>
      <c r="I70" s="506"/>
      <c r="J70" s="506"/>
      <c r="K70" s="506"/>
      <c r="L70" s="506"/>
      <c r="M70" s="506"/>
    </row>
    <row r="71" spans="1:3" s="506" customFormat="1" ht="12.75">
      <c r="A71" s="68" t="s">
        <v>226</v>
      </c>
      <c r="B71" s="1218">
        <f>(B33*1000000)/'T15'!B34</f>
        <v>596.2875244009082</v>
      </c>
      <c r="C71" s="1218">
        <f>(F33*1000000)/'T15'!B34</f>
        <v>57.6452615865669</v>
      </c>
    </row>
    <row r="72" spans="1:13" ht="12.75">
      <c r="A72" s="57" t="s">
        <v>227</v>
      </c>
      <c r="B72" s="879">
        <f>(B34*1000000)/'T15'!B35</f>
        <v>49.689564446122844</v>
      </c>
      <c r="C72" s="879">
        <f>(F34*1000000)/'T15'!B35</f>
        <v>4.099389066805135</v>
      </c>
      <c r="H72" s="506"/>
      <c r="I72" s="506"/>
      <c r="J72" s="506"/>
      <c r="K72" s="506"/>
      <c r="L72" s="506"/>
      <c r="M72" s="506"/>
    </row>
    <row r="73" spans="1:3" s="506" customFormat="1" ht="12.75">
      <c r="A73" s="68" t="s">
        <v>228</v>
      </c>
      <c r="B73" s="1218">
        <f>(B35*1000000)/'T15'!B36</f>
        <v>422.0573042355779</v>
      </c>
      <c r="C73" s="1218">
        <f>(F35*1000000)/'T15'!B36</f>
        <v>49.13934560351985</v>
      </c>
    </row>
    <row r="74" spans="1:13" ht="12.75">
      <c r="A74" s="100" t="s">
        <v>325</v>
      </c>
      <c r="B74" s="879">
        <f>(B36*1000000)/'T15'!B37</f>
        <v>390.6604527268334</v>
      </c>
      <c r="C74" s="879">
        <f>(F36*1000000)/'T15'!B37</f>
        <v>46.39273918530652</v>
      </c>
      <c r="H74" s="506"/>
      <c r="I74" s="506"/>
      <c r="J74" s="506"/>
      <c r="K74" s="506"/>
      <c r="L74" s="506"/>
      <c r="M74" s="506"/>
    </row>
    <row r="75" spans="1:3" s="506" customFormat="1" ht="12.75">
      <c r="A75" s="91" t="s">
        <v>324</v>
      </c>
      <c r="B75" s="1221">
        <f>(B37*1000000)/'T15'!B38</f>
        <v>267.847549691847</v>
      </c>
      <c r="C75" s="1221">
        <f>(F37*1000000)/'T15'!B38</f>
        <v>27.79559160864175</v>
      </c>
    </row>
    <row r="76" spans="1:13" ht="12.75">
      <c r="A76" s="479" t="s">
        <v>441</v>
      </c>
      <c r="B76" s="116"/>
      <c r="C76" s="116"/>
      <c r="D76" s="5"/>
      <c r="H76" s="506"/>
      <c r="I76" s="506"/>
      <c r="J76" s="506"/>
      <c r="K76" s="506"/>
      <c r="L76" s="506"/>
      <c r="M76" s="506"/>
    </row>
    <row r="77" spans="8:13" ht="12.75">
      <c r="H77" s="506"/>
      <c r="I77" s="506"/>
      <c r="J77" s="506"/>
      <c r="K77" s="506"/>
      <c r="L77" s="506"/>
      <c r="M77" s="506"/>
    </row>
    <row r="78" spans="8:14" ht="12.75">
      <c r="H78" s="506"/>
      <c r="I78" s="506"/>
      <c r="J78" s="506"/>
      <c r="K78" s="506"/>
      <c r="L78" s="506"/>
      <c r="M78" s="506"/>
      <c r="N78" s="6"/>
    </row>
    <row r="80" spans="10:12" ht="12.75">
      <c r="J80" s="1356" t="s">
        <v>488</v>
      </c>
      <c r="K80" s="1356" t="s">
        <v>489</v>
      </c>
      <c r="L80" s="1356"/>
    </row>
    <row r="81" spans="8:12" ht="12.75">
      <c r="H81" s="6"/>
      <c r="I81" s="690"/>
      <c r="J81" s="1356" t="s">
        <v>226</v>
      </c>
      <c r="K81" s="1357">
        <v>1.320368174764154</v>
      </c>
      <c r="L81" s="1356"/>
    </row>
    <row r="82" spans="8:12" ht="12.75">
      <c r="H82" s="6"/>
      <c r="I82" s="690"/>
      <c r="J82" s="1356" t="s">
        <v>214</v>
      </c>
      <c r="K82" s="1357">
        <v>1.1878118197125078</v>
      </c>
      <c r="L82" s="1356"/>
    </row>
    <row r="83" spans="8:12" ht="12.75">
      <c r="H83" s="6"/>
      <c r="I83" s="690"/>
      <c r="J83" s="1356" t="s">
        <v>201</v>
      </c>
      <c r="K83" s="1357">
        <v>1.1092338320026962</v>
      </c>
      <c r="L83" s="1356"/>
    </row>
    <row r="84" spans="8:12" ht="12.75">
      <c r="H84" s="6"/>
      <c r="I84" s="690"/>
      <c r="J84" s="1356" t="s">
        <v>223</v>
      </c>
      <c r="K84" s="1357">
        <v>0.9895632999057303</v>
      </c>
      <c r="L84" s="1356"/>
    </row>
    <row r="85" spans="8:12" ht="12.75">
      <c r="H85" s="6"/>
      <c r="I85" s="690"/>
      <c r="J85" s="1356" t="s">
        <v>203</v>
      </c>
      <c r="K85" s="1357">
        <v>0.98475081374759</v>
      </c>
      <c r="L85" s="1356"/>
    </row>
    <row r="86" spans="8:12" ht="12.75">
      <c r="H86" s="6"/>
      <c r="I86" s="690"/>
      <c r="J86" s="1356" t="s">
        <v>220</v>
      </c>
      <c r="K86" s="1357">
        <v>0.8838679757935561</v>
      </c>
      <c r="L86" s="1356"/>
    </row>
    <row r="87" spans="8:12" ht="12.75">
      <c r="H87" s="6"/>
      <c r="I87" s="690"/>
      <c r="J87" s="1356" t="s">
        <v>217</v>
      </c>
      <c r="K87" s="1357">
        <v>0.8744338357885121</v>
      </c>
      <c r="L87" s="1356"/>
    </row>
    <row r="88" spans="8:12" ht="12.75">
      <c r="H88" s="6"/>
      <c r="I88" s="690"/>
      <c r="J88" s="1356" t="s">
        <v>212</v>
      </c>
      <c r="K88" s="1357">
        <v>0.8268241883519206</v>
      </c>
      <c r="L88" s="1356"/>
    </row>
    <row r="89" spans="8:12" ht="12.75">
      <c r="H89" s="6"/>
      <c r="I89" s="690"/>
      <c r="J89" s="1356" t="s">
        <v>218</v>
      </c>
      <c r="K89" s="1357">
        <v>0.803817242427864</v>
      </c>
      <c r="L89" s="1356"/>
    </row>
    <row r="90" spans="8:12" ht="12.75">
      <c r="H90" s="6"/>
      <c r="I90" s="690"/>
      <c r="J90" s="1356" t="s">
        <v>204</v>
      </c>
      <c r="K90" s="1357">
        <v>0.8022394344030478</v>
      </c>
      <c r="L90" s="1356"/>
    </row>
    <row r="91" spans="8:12" ht="12.75">
      <c r="H91" s="6"/>
      <c r="I91" s="690"/>
      <c r="J91" s="1356" t="s">
        <v>221</v>
      </c>
      <c r="K91" s="1357">
        <v>0.7862271516203949</v>
      </c>
      <c r="L91" s="1356"/>
    </row>
    <row r="92" spans="8:12" ht="12.75">
      <c r="H92" s="6"/>
      <c r="I92" s="690"/>
      <c r="J92" s="1356" t="s">
        <v>225</v>
      </c>
      <c r="K92" s="1357">
        <v>0.7803207129812808</v>
      </c>
      <c r="L92" s="1356"/>
    </row>
    <row r="93" spans="8:12" ht="12.75">
      <c r="H93" s="6"/>
      <c r="I93" s="690"/>
      <c r="J93" s="1356" t="s">
        <v>210</v>
      </c>
      <c r="K93" s="1357">
        <v>0.7714812405030084</v>
      </c>
      <c r="L93" s="1356"/>
    </row>
    <row r="94" spans="8:12" ht="12.75">
      <c r="H94" s="6"/>
      <c r="I94" s="690"/>
      <c r="J94" s="1356" t="s">
        <v>207</v>
      </c>
      <c r="K94" s="1357">
        <v>0.7076680092649311</v>
      </c>
      <c r="L94" s="1356"/>
    </row>
    <row r="95" spans="8:12" ht="12.75">
      <c r="H95" s="6"/>
      <c r="I95" s="690"/>
      <c r="J95" s="1356" t="s">
        <v>211</v>
      </c>
      <c r="K95" s="1357">
        <v>0.6998415992162268</v>
      </c>
      <c r="L95" s="1356"/>
    </row>
    <row r="96" spans="8:12" ht="12.75">
      <c r="H96" s="6"/>
      <c r="I96" s="690"/>
      <c r="J96" s="1356" t="s">
        <v>228</v>
      </c>
      <c r="K96" s="1357">
        <v>0.6866638559515053</v>
      </c>
      <c r="L96" s="1356"/>
    </row>
    <row r="97" spans="8:12" ht="12.75">
      <c r="H97" s="6"/>
      <c r="I97" s="690"/>
      <c r="J97" s="1356" t="s">
        <v>206</v>
      </c>
      <c r="K97" s="1357">
        <v>0.6542095761337864</v>
      </c>
      <c r="L97" s="1356"/>
    </row>
    <row r="98" spans="8:12" ht="12.75">
      <c r="H98" s="6"/>
      <c r="I98" s="690"/>
      <c r="J98" s="1356" t="s">
        <v>208</v>
      </c>
      <c r="K98" s="1357">
        <v>0.5776180012051304</v>
      </c>
      <c r="L98" s="1356"/>
    </row>
    <row r="99" spans="8:12" ht="12.75">
      <c r="H99" s="6"/>
      <c r="I99" s="690"/>
      <c r="J99" s="1356" t="s">
        <v>219</v>
      </c>
      <c r="K99" s="1357">
        <v>0.5664852142232597</v>
      </c>
      <c r="L99" s="1356"/>
    </row>
    <row r="100" spans="8:12" ht="12.75">
      <c r="H100" s="6"/>
      <c r="I100" s="690"/>
      <c r="J100" s="1356" t="s">
        <v>209</v>
      </c>
      <c r="K100" s="1357">
        <v>0.4889743576979946</v>
      </c>
      <c r="L100" s="1356"/>
    </row>
    <row r="101" spans="8:12" ht="12.75">
      <c r="H101" s="6"/>
      <c r="I101" s="690"/>
      <c r="J101" s="1356" t="s">
        <v>215</v>
      </c>
      <c r="K101" s="1357">
        <v>0.47692500795046433</v>
      </c>
      <c r="L101" s="1356"/>
    </row>
    <row r="102" spans="8:12" ht="12.75">
      <c r="H102" s="6"/>
      <c r="I102" s="690"/>
      <c r="J102" s="1356" t="s">
        <v>216</v>
      </c>
      <c r="K102" s="1357">
        <v>0.4095584608132671</v>
      </c>
      <c r="L102" s="1356"/>
    </row>
    <row r="103" spans="8:12" ht="12.75">
      <c r="H103" s="6"/>
      <c r="I103" s="690"/>
      <c r="J103" s="1356" t="s">
        <v>213</v>
      </c>
      <c r="K103" s="1357">
        <v>0.3477895567467552</v>
      </c>
      <c r="L103" s="1356"/>
    </row>
    <row r="104" spans="8:12" ht="12.75">
      <c r="H104" s="6"/>
      <c r="I104" s="690"/>
      <c r="J104" s="1356" t="s">
        <v>202</v>
      </c>
      <c r="K104" s="1357">
        <v>0.34226615903655544</v>
      </c>
      <c r="L104" s="1356"/>
    </row>
    <row r="105" spans="10:12" ht="12.75">
      <c r="J105" s="1356" t="s">
        <v>205</v>
      </c>
      <c r="K105" s="1357">
        <v>0.306793384280583</v>
      </c>
      <c r="L105" s="1356"/>
    </row>
    <row r="106" spans="10:12" ht="12.75">
      <c r="J106" s="1356" t="s">
        <v>227</v>
      </c>
      <c r="K106" s="1357">
        <v>0.08196116679917055</v>
      </c>
      <c r="L106" s="1356"/>
    </row>
  </sheetData>
  <mergeCells count="3">
    <mergeCell ref="D6:G6"/>
    <mergeCell ref="B43:B45"/>
    <mergeCell ref="C43:C45"/>
  </mergeCells>
  <hyperlinks>
    <hyperlink ref="G1" location="Sommaire!A23" display="Retour sommaire"/>
    <hyperlink ref="M1" location="Sommaire!A23" display="Retour sommaire"/>
  </hyperlinks>
  <printOptions/>
  <pageMargins left="0.75" right="0.75" top="1" bottom="1" header="0.4921259845" footer="0.4921259845"/>
  <pageSetup horizontalDpi="600" verticalDpi="600" orientation="portrait" paperSize="9" scale="70"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xl/worksheets/sheet13.xml><?xml version="1.0" encoding="utf-8"?>
<worksheet xmlns="http://schemas.openxmlformats.org/spreadsheetml/2006/main" xmlns:r="http://schemas.openxmlformats.org/officeDocument/2006/relationships">
  <sheetPr codeName="Feuil15">
    <tabColor indexed="45"/>
  </sheetPr>
  <dimension ref="A1:AZ157"/>
  <sheetViews>
    <sheetView view="pageBreakPreview" zoomScale="80" zoomScaleSheetLayoutView="80" workbookViewId="0" topLeftCell="A1">
      <selection activeCell="A3" sqref="A3:J3"/>
    </sheetView>
  </sheetViews>
  <sheetFormatPr defaultColWidth="11.421875" defaultRowHeight="12.75"/>
  <cols>
    <col min="1" max="1" width="29.28125" style="0" customWidth="1"/>
    <col min="2" max="2" width="8.57421875" style="0" customWidth="1"/>
    <col min="3" max="3" width="11.140625" style="0" customWidth="1"/>
    <col min="4" max="4" width="10.8515625" style="0" customWidth="1"/>
    <col min="5" max="5" width="9.57421875" style="0" customWidth="1"/>
    <col min="6" max="6" width="8.8515625" style="0" customWidth="1"/>
    <col min="7" max="7" width="11.7109375" style="0" customWidth="1"/>
    <col min="8" max="8" width="11.8515625" style="0" customWidth="1"/>
    <col min="9" max="9" width="9.57421875" style="0" customWidth="1"/>
    <col min="10" max="10" width="10.57421875" style="0" customWidth="1"/>
    <col min="11" max="11" width="10.421875" style="0" customWidth="1"/>
    <col min="12" max="12" width="9.421875" style="0" customWidth="1"/>
    <col min="14" max="14" width="4.8515625" style="0" customWidth="1"/>
    <col min="15" max="15" width="30.00390625" style="0" customWidth="1"/>
    <col min="16" max="27" width="10.8515625" style="0" customWidth="1"/>
    <col min="28" max="28" width="6.7109375" style="0" customWidth="1"/>
    <col min="29" max="29" width="30.140625" style="0" customWidth="1"/>
    <col min="30" max="30" width="10.8515625" style="0" customWidth="1"/>
    <col min="31" max="33" width="13.00390625" style="0" customWidth="1"/>
    <col min="34" max="35" width="10.8515625" style="0" customWidth="1"/>
    <col min="36" max="36" width="14.8515625" style="0" customWidth="1"/>
    <col min="37" max="40" width="10.8515625" style="0" customWidth="1"/>
    <col min="41" max="41" width="30.8515625" style="0" customWidth="1"/>
    <col min="42" max="49" width="14.7109375" style="0" customWidth="1"/>
  </cols>
  <sheetData>
    <row r="1" spans="1:49" ht="20.25">
      <c r="A1" s="671" t="s">
        <v>174</v>
      </c>
      <c r="B1" s="5"/>
      <c r="C1" s="5"/>
      <c r="D1" s="5"/>
      <c r="E1" s="6"/>
      <c r="F1" s="6"/>
      <c r="G1" s="5"/>
      <c r="H1" s="6"/>
      <c r="I1" s="6"/>
      <c r="J1" s="6"/>
      <c r="M1" s="7" t="s">
        <v>164</v>
      </c>
      <c r="O1" s="671" t="s">
        <v>175</v>
      </c>
      <c r="P1" s="5"/>
      <c r="Q1" s="5"/>
      <c r="R1" s="5"/>
      <c r="S1" s="6"/>
      <c r="T1" s="6"/>
      <c r="U1" s="5"/>
      <c r="V1" s="6"/>
      <c r="W1" s="6"/>
      <c r="X1" s="6"/>
      <c r="AA1" s="7" t="s">
        <v>164</v>
      </c>
      <c r="AC1" s="671" t="s">
        <v>175</v>
      </c>
      <c r="AN1" s="7" t="s">
        <v>164</v>
      </c>
      <c r="AO1" s="671" t="s">
        <v>175</v>
      </c>
      <c r="AW1" s="7" t="s">
        <v>164</v>
      </c>
    </row>
    <row r="2" spans="1:41" ht="18">
      <c r="A2" s="771" t="s">
        <v>450</v>
      </c>
      <c r="B2" s="777"/>
      <c r="C2" s="777"/>
      <c r="D2" s="777"/>
      <c r="E2" s="777"/>
      <c r="F2" s="777"/>
      <c r="G2" s="777"/>
      <c r="H2" s="777"/>
      <c r="I2" s="777"/>
      <c r="J2" s="691"/>
      <c r="O2" s="771" t="s">
        <v>4</v>
      </c>
      <c r="P2" s="777"/>
      <c r="Q2" s="777"/>
      <c r="R2" s="777"/>
      <c r="S2" s="777"/>
      <c r="T2" s="777"/>
      <c r="U2" s="777"/>
      <c r="V2" s="777"/>
      <c r="W2" s="777"/>
      <c r="X2" s="787"/>
      <c r="AC2" s="572" t="s">
        <v>6</v>
      </c>
      <c r="AO2" s="572" t="s">
        <v>7</v>
      </c>
    </row>
    <row r="3" spans="1:27" s="129" customFormat="1" ht="16.5" customHeight="1">
      <c r="A3" s="707" t="s">
        <v>193</v>
      </c>
      <c r="B3" s="692"/>
      <c r="C3" s="692"/>
      <c r="D3" s="692"/>
      <c r="E3" s="692"/>
      <c r="F3" s="692"/>
      <c r="G3" s="692"/>
      <c r="H3" s="692"/>
      <c r="I3" s="692"/>
      <c r="J3" s="692"/>
      <c r="K3" s="692"/>
      <c r="L3" s="692"/>
      <c r="M3" s="692"/>
      <c r="O3" s="692"/>
      <c r="P3" s="692"/>
      <c r="Q3" s="692"/>
      <c r="R3" s="692"/>
      <c r="S3" s="692"/>
      <c r="T3" s="692"/>
      <c r="U3" s="692"/>
      <c r="V3" s="692"/>
      <c r="W3" s="692"/>
      <c r="X3" s="692"/>
      <c r="Y3" s="692"/>
      <c r="Z3" s="692"/>
      <c r="AA3" s="1501"/>
    </row>
    <row r="4" spans="1:41" ht="15.75" customHeight="1">
      <c r="A4" s="1112" t="s">
        <v>194</v>
      </c>
      <c r="B4" s="571"/>
      <c r="C4" s="18"/>
      <c r="D4" s="18"/>
      <c r="E4" s="18"/>
      <c r="F4" s="18"/>
      <c r="G4" s="18"/>
      <c r="H4" s="18"/>
      <c r="I4" s="24"/>
      <c r="J4" s="43"/>
      <c r="O4" s="1112" t="s">
        <v>194</v>
      </c>
      <c r="P4" s="571"/>
      <c r="Q4" s="18"/>
      <c r="R4" s="18"/>
      <c r="S4" s="18"/>
      <c r="T4" s="18"/>
      <c r="U4" s="18"/>
      <c r="V4" s="18"/>
      <c r="W4" s="24"/>
      <c r="X4" s="43"/>
      <c r="AA4" s="1502"/>
      <c r="AC4" s="1112" t="s">
        <v>194</v>
      </c>
      <c r="AO4" s="1112" t="s">
        <v>194</v>
      </c>
    </row>
    <row r="5" spans="1:49" ht="15.75" customHeight="1">
      <c r="A5" s="693"/>
      <c r="B5" s="694" t="s">
        <v>69</v>
      </c>
      <c r="C5" s="694" t="s">
        <v>70</v>
      </c>
      <c r="D5" s="695"/>
      <c r="E5" s="694" t="s">
        <v>71</v>
      </c>
      <c r="F5" s="694" t="s">
        <v>72</v>
      </c>
      <c r="G5" s="694" t="s">
        <v>73</v>
      </c>
      <c r="H5" s="695"/>
      <c r="I5" s="484"/>
      <c r="J5" s="694" t="s">
        <v>74</v>
      </c>
      <c r="K5" s="694" t="s">
        <v>68</v>
      </c>
      <c r="L5" s="694" t="s">
        <v>434</v>
      </c>
      <c r="M5" s="694" t="s">
        <v>75</v>
      </c>
      <c r="O5" s="693"/>
      <c r="P5" s="694" t="s">
        <v>69</v>
      </c>
      <c r="Q5" s="694" t="s">
        <v>70</v>
      </c>
      <c r="R5" s="695"/>
      <c r="S5" s="694" t="s">
        <v>71</v>
      </c>
      <c r="T5" s="694" t="s">
        <v>72</v>
      </c>
      <c r="U5" s="694" t="s">
        <v>391</v>
      </c>
      <c r="V5" s="533"/>
      <c r="W5" s="1155"/>
      <c r="X5" s="694" t="s">
        <v>74</v>
      </c>
      <c r="Y5" s="694" t="s">
        <v>247</v>
      </c>
      <c r="Z5" s="694"/>
      <c r="AA5" s="694" t="s">
        <v>75</v>
      </c>
      <c r="AC5" s="693"/>
      <c r="AD5" s="536" t="s">
        <v>69</v>
      </c>
      <c r="AE5" s="1506" t="s">
        <v>76</v>
      </c>
      <c r="AF5" s="1507"/>
      <c r="AG5" s="1508"/>
      <c r="AH5" s="1503" t="s">
        <v>77</v>
      </c>
      <c r="AI5" s="1504"/>
      <c r="AJ5" s="1504"/>
      <c r="AK5" s="1505"/>
      <c r="AL5" s="1503" t="s">
        <v>78</v>
      </c>
      <c r="AM5" s="1504"/>
      <c r="AN5" s="1505"/>
      <c r="AO5" s="693"/>
      <c r="AP5" s="1503" t="s">
        <v>85</v>
      </c>
      <c r="AQ5" s="1504"/>
      <c r="AR5" s="1504"/>
      <c r="AS5" s="1504"/>
      <c r="AT5" s="1504"/>
      <c r="AU5" s="1504"/>
      <c r="AV5" s="1504"/>
      <c r="AW5" s="1505"/>
    </row>
    <row r="6" spans="1:49" ht="12.75">
      <c r="A6" s="34" t="s">
        <v>195</v>
      </c>
      <c r="B6" s="696" t="s">
        <v>79</v>
      </c>
      <c r="C6" s="696" t="s">
        <v>80</v>
      </c>
      <c r="D6" s="696" t="s">
        <v>77</v>
      </c>
      <c r="E6" s="696" t="s">
        <v>81</v>
      </c>
      <c r="F6" s="696" t="s">
        <v>82</v>
      </c>
      <c r="G6" s="696" t="s">
        <v>83</v>
      </c>
      <c r="H6" s="696" t="s">
        <v>84</v>
      </c>
      <c r="I6" s="696" t="s">
        <v>85</v>
      </c>
      <c r="J6" s="696" t="s">
        <v>86</v>
      </c>
      <c r="K6" s="696" t="s">
        <v>3</v>
      </c>
      <c r="L6" s="696"/>
      <c r="M6" s="1130" t="s">
        <v>427</v>
      </c>
      <c r="O6" s="34" t="s">
        <v>195</v>
      </c>
      <c r="P6" s="696" t="s">
        <v>79</v>
      </c>
      <c r="Q6" s="696" t="s">
        <v>80</v>
      </c>
      <c r="R6" s="696" t="s">
        <v>393</v>
      </c>
      <c r="S6" s="696" t="s">
        <v>81</v>
      </c>
      <c r="T6" s="696" t="s">
        <v>82</v>
      </c>
      <c r="U6" s="696" t="s">
        <v>83</v>
      </c>
      <c r="V6" s="696" t="s">
        <v>390</v>
      </c>
      <c r="W6" s="1130" t="s">
        <v>85</v>
      </c>
      <c r="X6" s="696" t="s">
        <v>86</v>
      </c>
      <c r="Y6" s="696" t="s">
        <v>87</v>
      </c>
      <c r="Z6" s="696" t="s">
        <v>433</v>
      </c>
      <c r="AA6" s="696" t="s">
        <v>427</v>
      </c>
      <c r="AC6" s="34" t="s">
        <v>195</v>
      </c>
      <c r="AD6" s="553" t="s">
        <v>79</v>
      </c>
      <c r="AE6" s="697" t="s">
        <v>88</v>
      </c>
      <c r="AF6" s="697" t="s">
        <v>70</v>
      </c>
      <c r="AG6" s="697" t="s">
        <v>89</v>
      </c>
      <c r="AH6" s="697" t="s">
        <v>88</v>
      </c>
      <c r="AI6" s="697" t="s">
        <v>90</v>
      </c>
      <c r="AJ6" s="697" t="s">
        <v>90</v>
      </c>
      <c r="AK6" s="697" t="s">
        <v>77</v>
      </c>
      <c r="AL6" s="697" t="s">
        <v>88</v>
      </c>
      <c r="AM6" s="697" t="s">
        <v>91</v>
      </c>
      <c r="AN6" s="697" t="s">
        <v>92</v>
      </c>
      <c r="AO6" s="34" t="s">
        <v>195</v>
      </c>
      <c r="AP6" s="697" t="s">
        <v>88</v>
      </c>
      <c r="AQ6" s="697" t="s">
        <v>93</v>
      </c>
      <c r="AR6" s="697" t="s">
        <v>94</v>
      </c>
      <c r="AS6" s="697" t="s">
        <v>95</v>
      </c>
      <c r="AT6" s="697" t="s">
        <v>96</v>
      </c>
      <c r="AU6" s="697" t="s">
        <v>96</v>
      </c>
      <c r="AV6" s="697" t="s">
        <v>97</v>
      </c>
      <c r="AW6" s="697" t="s">
        <v>98</v>
      </c>
    </row>
    <row r="7" spans="1:49" ht="12.75">
      <c r="A7" s="698"/>
      <c r="B7" s="699"/>
      <c r="C7" s="554" t="s">
        <v>99</v>
      </c>
      <c r="D7" s="488"/>
      <c r="E7" s="554" t="s">
        <v>100</v>
      </c>
      <c r="F7" s="554" t="s">
        <v>101</v>
      </c>
      <c r="G7" s="554" t="s">
        <v>102</v>
      </c>
      <c r="H7" s="488"/>
      <c r="I7" s="488"/>
      <c r="J7" s="488"/>
      <c r="K7" s="488"/>
      <c r="L7" s="488"/>
      <c r="M7" s="554" t="s">
        <v>426</v>
      </c>
      <c r="O7" s="698"/>
      <c r="P7" s="699"/>
      <c r="Q7" s="554" t="s">
        <v>99</v>
      </c>
      <c r="R7" s="488"/>
      <c r="S7" s="554" t="s">
        <v>100</v>
      </c>
      <c r="T7" s="554" t="s">
        <v>101</v>
      </c>
      <c r="U7" s="554" t="s">
        <v>102</v>
      </c>
      <c r="V7" s="488"/>
      <c r="W7" s="1164"/>
      <c r="X7" s="488"/>
      <c r="Y7" s="488"/>
      <c r="Z7" s="488"/>
      <c r="AA7" s="554" t="s">
        <v>428</v>
      </c>
      <c r="AC7" s="698"/>
      <c r="AD7" s="699"/>
      <c r="AE7" s="52"/>
      <c r="AF7" s="52" t="s">
        <v>103</v>
      </c>
      <c r="AG7" s="700"/>
      <c r="AH7" s="700"/>
      <c r="AI7" s="700" t="s">
        <v>104</v>
      </c>
      <c r="AJ7" s="700" t="s">
        <v>105</v>
      </c>
      <c r="AK7" s="700" t="s">
        <v>106</v>
      </c>
      <c r="AL7" s="700"/>
      <c r="AM7" s="700"/>
      <c r="AN7" s="1091"/>
      <c r="AO7" s="698"/>
      <c r="AP7" s="52"/>
      <c r="AQ7" s="52" t="s">
        <v>107</v>
      </c>
      <c r="AR7" s="700" t="s">
        <v>108</v>
      </c>
      <c r="AS7" s="700" t="s">
        <v>109</v>
      </c>
      <c r="AT7" s="700" t="s">
        <v>110</v>
      </c>
      <c r="AU7" s="700" t="s">
        <v>111</v>
      </c>
      <c r="AV7" s="700" t="s">
        <v>112</v>
      </c>
      <c r="AW7" s="700" t="s">
        <v>398</v>
      </c>
    </row>
    <row r="8" spans="1:50" ht="12.75">
      <c r="A8" s="584" t="s">
        <v>201</v>
      </c>
      <c r="B8" s="503">
        <f aca="true" t="shared" si="0" ref="B8:B37">P8+P51</f>
        <v>45.545433</v>
      </c>
      <c r="C8" s="503">
        <f aca="true" t="shared" si="1" ref="C8:C37">Q8+Q51</f>
        <v>147.837987</v>
      </c>
      <c r="D8" s="503">
        <f aca="true" t="shared" si="2" ref="D8:D37">R8+R51</f>
        <v>140.262858</v>
      </c>
      <c r="E8" s="503">
        <f aca="true" t="shared" si="3" ref="E8:E37">S8+S51</f>
        <v>19.151288</v>
      </c>
      <c r="F8" s="503">
        <f aca="true" t="shared" si="4" ref="F8:F37">T8+T51</f>
        <v>0.1</v>
      </c>
      <c r="G8" s="503">
        <f aca="true" t="shared" si="5" ref="G8:G37">U8+U51</f>
        <v>11.655000000000001</v>
      </c>
      <c r="H8" s="503">
        <f aca="true" t="shared" si="6" ref="H8:H37">V8+V51</f>
        <v>14.637700000000002</v>
      </c>
      <c r="I8" s="503">
        <f aca="true" t="shared" si="7" ref="I8:I37">W8+W51</f>
        <v>231.691</v>
      </c>
      <c r="J8" s="503">
        <f aca="true" t="shared" si="8" ref="J8:J37">X8+X51</f>
        <v>61.987145</v>
      </c>
      <c r="K8" s="503">
        <f aca="true" t="shared" si="9" ref="K8:K37">Y8+Y51</f>
        <v>76.503042</v>
      </c>
      <c r="L8" s="503">
        <f>M8-SUM(B8:K8)</f>
        <v>3.913564999999835</v>
      </c>
      <c r="M8" s="503">
        <f aca="true" t="shared" si="10" ref="M8:M36">AA8+AA51</f>
        <v>753.285018</v>
      </c>
      <c r="O8" s="584" t="s">
        <v>201</v>
      </c>
      <c r="P8" s="503">
        <v>40.938673</v>
      </c>
      <c r="Q8" s="503">
        <v>145.287987</v>
      </c>
      <c r="R8" s="503">
        <v>86.61965</v>
      </c>
      <c r="S8" s="503">
        <v>14.769288000000001</v>
      </c>
      <c r="T8" s="503">
        <v>0</v>
      </c>
      <c r="U8" s="503">
        <v>2.762</v>
      </c>
      <c r="V8" s="503">
        <v>5.059</v>
      </c>
      <c r="W8" s="503">
        <v>152.441</v>
      </c>
      <c r="X8" s="503">
        <v>31.229145</v>
      </c>
      <c r="Y8" s="503">
        <v>23.25</v>
      </c>
      <c r="Z8" s="503">
        <f>AA8-SUM(P8:Y8)</f>
        <v>3.9135749999999803</v>
      </c>
      <c r="AA8" s="503">
        <v>506.27031800000003</v>
      </c>
      <c r="AB8" s="701"/>
      <c r="AC8" s="584" t="s">
        <v>201</v>
      </c>
      <c r="AD8" s="503">
        <v>45.545433</v>
      </c>
      <c r="AE8" s="503">
        <v>147.837987</v>
      </c>
      <c r="AF8" s="503">
        <v>49.273987</v>
      </c>
      <c r="AG8" s="503">
        <v>65.15</v>
      </c>
      <c r="AH8" s="503">
        <v>140.262858</v>
      </c>
      <c r="AI8" s="503">
        <v>123.25372</v>
      </c>
      <c r="AJ8" s="503">
        <v>3.074675</v>
      </c>
      <c r="AK8" s="503">
        <v>10.48545</v>
      </c>
      <c r="AL8" s="503">
        <v>19.151288</v>
      </c>
      <c r="AM8" s="503">
        <v>14.931288</v>
      </c>
      <c r="AN8" s="503">
        <v>1.06</v>
      </c>
      <c r="AO8" s="584" t="s">
        <v>201</v>
      </c>
      <c r="AP8" s="503">
        <v>231.691</v>
      </c>
      <c r="AQ8" s="503">
        <v>151</v>
      </c>
      <c r="AR8" s="503">
        <v>71.278</v>
      </c>
      <c r="AS8" s="503">
        <v>0.22289799999999999</v>
      </c>
      <c r="AT8" s="503">
        <v>0</v>
      </c>
      <c r="AU8" s="503">
        <v>7</v>
      </c>
      <c r="AV8" s="503">
        <v>0</v>
      </c>
      <c r="AW8" s="503">
        <v>1.011</v>
      </c>
      <c r="AX8" s="701"/>
    </row>
    <row r="9" spans="1:50" s="506" customFormat="1" ht="12.75">
      <c r="A9" s="68" t="s">
        <v>202</v>
      </c>
      <c r="B9" s="505">
        <f t="shared" si="0"/>
        <v>120.0422</v>
      </c>
      <c r="C9" s="505">
        <f t="shared" si="1"/>
        <v>288.74890000000005</v>
      </c>
      <c r="D9" s="505">
        <f t="shared" si="2"/>
        <v>350.08579999999995</v>
      </c>
      <c r="E9" s="505">
        <f t="shared" si="3"/>
        <v>40.1419</v>
      </c>
      <c r="F9" s="505">
        <f t="shared" si="4"/>
        <v>0.6797000000000001</v>
      </c>
      <c r="G9" s="505">
        <f t="shared" si="5"/>
        <v>35.2718</v>
      </c>
      <c r="H9" s="505">
        <f t="shared" si="6"/>
        <v>17.3</v>
      </c>
      <c r="I9" s="505">
        <f t="shared" si="7"/>
        <v>278.08169999999996</v>
      </c>
      <c r="J9" s="505">
        <f t="shared" si="8"/>
        <v>163.0636</v>
      </c>
      <c r="K9" s="505">
        <f t="shared" si="9"/>
        <v>54.31929999999999</v>
      </c>
      <c r="L9" s="505">
        <f aca="true" t="shared" si="11" ref="L9:L37">M9-SUM(B9:K9)</f>
        <v>4.2800000000004275</v>
      </c>
      <c r="M9" s="505">
        <f t="shared" si="10"/>
        <v>1352.0149000000001</v>
      </c>
      <c r="O9" s="68" t="s">
        <v>202</v>
      </c>
      <c r="P9" s="505">
        <v>84.1527</v>
      </c>
      <c r="Q9" s="505">
        <v>260.2789</v>
      </c>
      <c r="R9" s="505">
        <v>159.0853</v>
      </c>
      <c r="S9" s="505">
        <v>26.5484</v>
      </c>
      <c r="T9" s="505">
        <v>0.6797000000000001</v>
      </c>
      <c r="U9" s="505">
        <v>8.123899999999999</v>
      </c>
      <c r="V9" s="505">
        <v>5.538</v>
      </c>
      <c r="W9" s="505">
        <v>139.91979999999998</v>
      </c>
      <c r="X9" s="505">
        <v>42.5644</v>
      </c>
      <c r="Y9" s="505">
        <v>10.13</v>
      </c>
      <c r="Z9" s="505">
        <f aca="true" t="shared" si="12" ref="Z9:Z37">AA9-SUM(P9:Y9)</f>
        <v>4.279999999999973</v>
      </c>
      <c r="AA9" s="505">
        <v>741.3011</v>
      </c>
      <c r="AB9" s="701"/>
      <c r="AC9" s="68" t="s">
        <v>202</v>
      </c>
      <c r="AD9" s="505">
        <v>120.0422</v>
      </c>
      <c r="AE9" s="505">
        <v>288.74890000000005</v>
      </c>
      <c r="AF9" s="505">
        <v>121.5599</v>
      </c>
      <c r="AG9" s="505">
        <v>118.353</v>
      </c>
      <c r="AH9" s="505">
        <v>350.0858</v>
      </c>
      <c r="AI9" s="505">
        <v>253.700222</v>
      </c>
      <c r="AJ9" s="505">
        <v>22.924305</v>
      </c>
      <c r="AK9" s="505">
        <v>50.712300000000006</v>
      </c>
      <c r="AL9" s="505">
        <v>40.1419</v>
      </c>
      <c r="AM9" s="505">
        <v>29.8083</v>
      </c>
      <c r="AN9" s="505">
        <v>6.5882</v>
      </c>
      <c r="AO9" s="68" t="s">
        <v>202</v>
      </c>
      <c r="AP9" s="505">
        <v>278.08169999999996</v>
      </c>
      <c r="AQ9" s="505">
        <v>170.695874</v>
      </c>
      <c r="AR9" s="505">
        <v>5.521199999999999</v>
      </c>
      <c r="AS9" s="505">
        <v>2.1362069999999997</v>
      </c>
      <c r="AT9" s="505">
        <v>3.833551</v>
      </c>
      <c r="AU9" s="505">
        <v>0.2715</v>
      </c>
      <c r="AV9" s="505">
        <v>0</v>
      </c>
      <c r="AW9" s="505">
        <v>12.558800000000002</v>
      </c>
      <c r="AX9" s="702"/>
    </row>
    <row r="10" spans="1:50" ht="12.75">
      <c r="A10" s="57" t="s">
        <v>203</v>
      </c>
      <c r="B10" s="503">
        <f t="shared" si="0"/>
        <v>64.990035</v>
      </c>
      <c r="C10" s="503">
        <f t="shared" si="1"/>
        <v>111.27244999999999</v>
      </c>
      <c r="D10" s="503">
        <f t="shared" si="2"/>
        <v>161.310762</v>
      </c>
      <c r="E10" s="503">
        <f t="shared" si="3"/>
        <v>17.12595</v>
      </c>
      <c r="F10" s="503">
        <f t="shared" si="4"/>
        <v>11.9061</v>
      </c>
      <c r="G10" s="503">
        <f t="shared" si="5"/>
        <v>37.741213</v>
      </c>
      <c r="H10" s="503">
        <f t="shared" si="6"/>
        <v>7.570930000000001</v>
      </c>
      <c r="I10" s="503">
        <f t="shared" si="7"/>
        <v>124.62460000000002</v>
      </c>
      <c r="J10" s="503">
        <f t="shared" si="8"/>
        <v>64.88246000000001</v>
      </c>
      <c r="K10" s="503">
        <f t="shared" si="9"/>
        <v>66</v>
      </c>
      <c r="L10" s="503">
        <f t="shared" si="11"/>
        <v>1.0294999999998709</v>
      </c>
      <c r="M10" s="503">
        <f t="shared" si="10"/>
        <v>668.454</v>
      </c>
      <c r="O10" s="57" t="s">
        <v>203</v>
      </c>
      <c r="P10" s="503">
        <v>30.460535</v>
      </c>
      <c r="Q10" s="503">
        <v>110.33245</v>
      </c>
      <c r="R10" s="503">
        <v>83.665762</v>
      </c>
      <c r="S10" s="503">
        <v>11.03095</v>
      </c>
      <c r="T10" s="503">
        <v>11.286100000000001</v>
      </c>
      <c r="U10" s="503">
        <v>12.370622</v>
      </c>
      <c r="V10" s="503">
        <v>4.655</v>
      </c>
      <c r="W10" s="503">
        <v>100.29960000000001</v>
      </c>
      <c r="X10" s="503">
        <v>19.89246</v>
      </c>
      <c r="Y10" s="503">
        <v>20.4</v>
      </c>
      <c r="Z10" s="503">
        <f t="shared" si="12"/>
        <v>1.0295000000000414</v>
      </c>
      <c r="AA10" s="503">
        <v>405.422979</v>
      </c>
      <c r="AB10" s="701"/>
      <c r="AC10" s="57" t="s">
        <v>203</v>
      </c>
      <c r="AD10" s="503">
        <v>64.990035</v>
      </c>
      <c r="AE10" s="503">
        <v>111.27244999999999</v>
      </c>
      <c r="AF10" s="503">
        <v>41.61445</v>
      </c>
      <c r="AG10" s="503">
        <v>44.27</v>
      </c>
      <c r="AH10" s="503">
        <v>161.31076199999998</v>
      </c>
      <c r="AI10" s="503">
        <v>123.543094</v>
      </c>
      <c r="AJ10" s="503">
        <v>9.5</v>
      </c>
      <c r="AK10" s="503">
        <v>2.675</v>
      </c>
      <c r="AL10" s="503">
        <v>17.12595</v>
      </c>
      <c r="AM10" s="503">
        <v>10.51295</v>
      </c>
      <c r="AN10" s="503">
        <v>3.22</v>
      </c>
      <c r="AO10" s="57" t="s">
        <v>203</v>
      </c>
      <c r="AP10" s="503">
        <v>124.6246</v>
      </c>
      <c r="AQ10" s="503">
        <v>98.2</v>
      </c>
      <c r="AR10" s="503">
        <v>21</v>
      </c>
      <c r="AS10" s="503">
        <v>1.16</v>
      </c>
      <c r="AT10" s="503">
        <v>2</v>
      </c>
      <c r="AU10" s="503">
        <v>0</v>
      </c>
      <c r="AV10" s="503">
        <v>0</v>
      </c>
      <c r="AW10" s="503">
        <v>0</v>
      </c>
      <c r="AX10" s="701"/>
    </row>
    <row r="11" spans="1:50" s="506" customFormat="1" ht="12.75">
      <c r="A11" s="68" t="s">
        <v>204</v>
      </c>
      <c r="B11" s="505">
        <f t="shared" si="0"/>
        <v>68.42535000000001</v>
      </c>
      <c r="C11" s="505">
        <f t="shared" si="1"/>
        <v>150.52229</v>
      </c>
      <c r="D11" s="505">
        <f t="shared" si="2"/>
        <v>176.655269</v>
      </c>
      <c r="E11" s="505">
        <f t="shared" si="3"/>
        <v>28.335993000000002</v>
      </c>
      <c r="F11" s="505">
        <f t="shared" si="4"/>
        <v>1.9206530000000002</v>
      </c>
      <c r="G11" s="505">
        <f t="shared" si="5"/>
        <v>38.161926</v>
      </c>
      <c r="H11" s="505">
        <f t="shared" si="6"/>
        <v>17.7358</v>
      </c>
      <c r="I11" s="505">
        <f t="shared" si="7"/>
        <v>214.72697</v>
      </c>
      <c r="J11" s="505">
        <f t="shared" si="8"/>
        <v>72.19347400000001</v>
      </c>
      <c r="K11" s="505">
        <f t="shared" si="9"/>
        <v>48.882999999999996</v>
      </c>
      <c r="L11" s="505">
        <f t="shared" si="11"/>
        <v>8.05915600000003</v>
      </c>
      <c r="M11" s="505">
        <f t="shared" si="10"/>
        <v>825.6198810000001</v>
      </c>
      <c r="O11" s="68" t="s">
        <v>204</v>
      </c>
      <c r="P11" s="505">
        <v>46.0523</v>
      </c>
      <c r="Q11" s="505">
        <v>143.619481</v>
      </c>
      <c r="R11" s="505">
        <v>100.362303</v>
      </c>
      <c r="S11" s="505">
        <v>17.601722000000002</v>
      </c>
      <c r="T11" s="505">
        <v>0.833071</v>
      </c>
      <c r="U11" s="505">
        <v>7.597090000000001</v>
      </c>
      <c r="V11" s="505">
        <v>7.234751</v>
      </c>
      <c r="W11" s="505">
        <v>148.00311100000002</v>
      </c>
      <c r="X11" s="505">
        <v>36.099072</v>
      </c>
      <c r="Y11" s="505">
        <v>18.4</v>
      </c>
      <c r="Z11" s="505">
        <f t="shared" si="12"/>
        <v>8.05915600000003</v>
      </c>
      <c r="AA11" s="505">
        <v>533.862057</v>
      </c>
      <c r="AB11" s="701"/>
      <c r="AC11" s="68" t="s">
        <v>204</v>
      </c>
      <c r="AD11" s="505">
        <v>68.42535000000001</v>
      </c>
      <c r="AE11" s="505">
        <v>150.52229</v>
      </c>
      <c r="AF11" s="505">
        <v>67.72091</v>
      </c>
      <c r="AG11" s="505">
        <v>52.444970999999995</v>
      </c>
      <c r="AH11" s="505">
        <v>176.655269</v>
      </c>
      <c r="AI11" s="505">
        <v>141.21499400000002</v>
      </c>
      <c r="AJ11" s="505">
        <v>12.032003</v>
      </c>
      <c r="AK11" s="505">
        <v>18.599255</v>
      </c>
      <c r="AL11" s="505">
        <v>28.335993000000002</v>
      </c>
      <c r="AM11" s="505">
        <v>20.907183</v>
      </c>
      <c r="AN11" s="505">
        <v>2.8277759999999996</v>
      </c>
      <c r="AO11" s="68" t="s">
        <v>204</v>
      </c>
      <c r="AP11" s="505">
        <v>214.72697</v>
      </c>
      <c r="AQ11" s="505">
        <v>143.52048000000002</v>
      </c>
      <c r="AR11" s="505">
        <v>20.947725</v>
      </c>
      <c r="AS11" s="505">
        <v>16.349235</v>
      </c>
      <c r="AT11" s="505">
        <v>5.033663</v>
      </c>
      <c r="AU11" s="505">
        <v>9.891234</v>
      </c>
      <c r="AV11" s="505">
        <v>14.684992</v>
      </c>
      <c r="AW11" s="505">
        <v>0</v>
      </c>
      <c r="AX11" s="702"/>
    </row>
    <row r="12" spans="1:50" ht="12.75">
      <c r="A12" s="57" t="s">
        <v>205</v>
      </c>
      <c r="B12" s="503">
        <f t="shared" si="0"/>
        <v>91.883516</v>
      </c>
      <c r="C12" s="503">
        <f t="shared" si="1"/>
        <v>267.09</v>
      </c>
      <c r="D12" s="503">
        <f t="shared" si="2"/>
        <v>289.02888</v>
      </c>
      <c r="E12" s="503">
        <f t="shared" si="3"/>
        <v>53.228606</v>
      </c>
      <c r="F12" s="503">
        <f t="shared" si="4"/>
        <v>0.94</v>
      </c>
      <c r="G12" s="503">
        <f t="shared" si="5"/>
        <v>58.905</v>
      </c>
      <c r="H12" s="503">
        <f t="shared" si="6"/>
        <v>27.08</v>
      </c>
      <c r="I12" s="503">
        <f t="shared" si="7"/>
        <v>290.245998</v>
      </c>
      <c r="J12" s="503">
        <f t="shared" si="8"/>
        <v>123.33</v>
      </c>
      <c r="K12" s="503">
        <f t="shared" si="9"/>
        <v>43.2018</v>
      </c>
      <c r="L12" s="503">
        <f t="shared" si="11"/>
        <v>4.566199999999981</v>
      </c>
      <c r="M12" s="503">
        <f t="shared" si="10"/>
        <v>1249.5</v>
      </c>
      <c r="O12" s="57" t="s">
        <v>205</v>
      </c>
      <c r="P12" s="503">
        <v>77.378516</v>
      </c>
      <c r="Q12" s="503">
        <v>250.88</v>
      </c>
      <c r="R12" s="503">
        <v>163.80588</v>
      </c>
      <c r="S12" s="503">
        <v>32.808606</v>
      </c>
      <c r="T12" s="503">
        <v>0.94</v>
      </c>
      <c r="U12" s="503">
        <v>8.1</v>
      </c>
      <c r="V12" s="503">
        <v>11.76</v>
      </c>
      <c r="W12" s="503">
        <v>102.564998</v>
      </c>
      <c r="X12" s="503">
        <v>76.92</v>
      </c>
      <c r="Y12" s="503">
        <v>9.9018</v>
      </c>
      <c r="Z12" s="503">
        <f t="shared" si="12"/>
        <v>4.150200000000041</v>
      </c>
      <c r="AA12" s="503">
        <v>739.21</v>
      </c>
      <c r="AB12" s="701"/>
      <c r="AC12" s="57" t="s">
        <v>205</v>
      </c>
      <c r="AD12" s="503">
        <v>91.883516</v>
      </c>
      <c r="AE12" s="503">
        <v>267.09</v>
      </c>
      <c r="AF12" s="503">
        <v>102.996</v>
      </c>
      <c r="AG12" s="503">
        <v>107.2</v>
      </c>
      <c r="AH12" s="503">
        <v>289.02888</v>
      </c>
      <c r="AI12" s="503">
        <v>216.164275</v>
      </c>
      <c r="AJ12" s="503">
        <v>56.516805999999995</v>
      </c>
      <c r="AK12" s="503">
        <v>5.59</v>
      </c>
      <c r="AL12" s="503">
        <v>53.228606</v>
      </c>
      <c r="AM12" s="503">
        <v>44.728606</v>
      </c>
      <c r="AN12" s="503">
        <v>4.2</v>
      </c>
      <c r="AO12" s="57" t="s">
        <v>205</v>
      </c>
      <c r="AP12" s="503">
        <v>290.24599800000004</v>
      </c>
      <c r="AQ12" s="503">
        <v>105.67</v>
      </c>
      <c r="AR12" s="503">
        <v>129.511</v>
      </c>
      <c r="AS12" s="503">
        <v>0</v>
      </c>
      <c r="AT12" s="503">
        <v>3.997666</v>
      </c>
      <c r="AU12" s="503">
        <v>10.752334000000001</v>
      </c>
      <c r="AV12" s="503">
        <v>6.55325</v>
      </c>
      <c r="AW12" s="503">
        <v>27.461748</v>
      </c>
      <c r="AX12" s="701"/>
    </row>
    <row r="13" spans="1:50" s="506" customFormat="1" ht="12.75">
      <c r="A13" s="68" t="s">
        <v>206</v>
      </c>
      <c r="B13" s="505">
        <f t="shared" si="0"/>
        <v>86.3957</v>
      </c>
      <c r="C13" s="505">
        <f t="shared" si="1"/>
        <v>230.5826</v>
      </c>
      <c r="D13" s="505">
        <f t="shared" si="2"/>
        <v>223.9044</v>
      </c>
      <c r="E13" s="505">
        <f t="shared" si="3"/>
        <v>49.848299999999995</v>
      </c>
      <c r="F13" s="505">
        <f t="shared" si="4"/>
        <v>0</v>
      </c>
      <c r="G13" s="505">
        <f t="shared" si="5"/>
        <v>78.51350000000001</v>
      </c>
      <c r="H13" s="505">
        <f t="shared" si="6"/>
        <v>15.248</v>
      </c>
      <c r="I13" s="505">
        <f t="shared" si="7"/>
        <v>193.3881</v>
      </c>
      <c r="J13" s="505">
        <f t="shared" si="8"/>
        <v>80.8483</v>
      </c>
      <c r="K13" s="505">
        <f t="shared" si="9"/>
        <v>64.633</v>
      </c>
      <c r="L13" s="505">
        <f t="shared" si="11"/>
        <v>4.483999999999924</v>
      </c>
      <c r="M13" s="505">
        <f t="shared" si="10"/>
        <v>1027.8459</v>
      </c>
      <c r="O13" s="68" t="s">
        <v>206</v>
      </c>
      <c r="P13" s="505">
        <v>66.7621</v>
      </c>
      <c r="Q13" s="505">
        <v>218.4781</v>
      </c>
      <c r="R13" s="505">
        <v>136.7284</v>
      </c>
      <c r="S13" s="505">
        <v>27.679</v>
      </c>
      <c r="T13" s="505">
        <v>0</v>
      </c>
      <c r="U13" s="505">
        <v>9.418700000000001</v>
      </c>
      <c r="V13" s="505">
        <v>8.2928</v>
      </c>
      <c r="W13" s="505">
        <v>144.3504</v>
      </c>
      <c r="X13" s="505">
        <v>33.462199999999996</v>
      </c>
      <c r="Y13" s="505">
        <v>20.828</v>
      </c>
      <c r="Z13" s="505">
        <f t="shared" si="12"/>
        <v>4.483999999999924</v>
      </c>
      <c r="AA13" s="505">
        <v>670.4837</v>
      </c>
      <c r="AB13" s="701"/>
      <c r="AC13" s="68" t="s">
        <v>206</v>
      </c>
      <c r="AD13" s="505">
        <v>86.3957</v>
      </c>
      <c r="AE13" s="505">
        <v>230.5826</v>
      </c>
      <c r="AF13" s="505">
        <v>78.729</v>
      </c>
      <c r="AG13" s="505">
        <v>108.5635</v>
      </c>
      <c r="AH13" s="505">
        <v>223.90439999999998</v>
      </c>
      <c r="AI13" s="505">
        <v>189.019344</v>
      </c>
      <c r="AJ13" s="505">
        <v>14.2219</v>
      </c>
      <c r="AK13" s="505">
        <v>10.136</v>
      </c>
      <c r="AL13" s="505">
        <v>49.8483</v>
      </c>
      <c r="AM13" s="505">
        <v>36.8415</v>
      </c>
      <c r="AN13" s="505">
        <v>9.6014</v>
      </c>
      <c r="AO13" s="68" t="s">
        <v>206</v>
      </c>
      <c r="AP13" s="505">
        <v>193.38809999999998</v>
      </c>
      <c r="AQ13" s="505">
        <v>153.90441099999998</v>
      </c>
      <c r="AR13" s="505">
        <v>34.759689</v>
      </c>
      <c r="AS13" s="505">
        <v>0</v>
      </c>
      <c r="AT13" s="505">
        <v>1.466</v>
      </c>
      <c r="AU13" s="505">
        <v>3.258</v>
      </c>
      <c r="AV13" s="505">
        <v>0</v>
      </c>
      <c r="AW13" s="505">
        <v>0</v>
      </c>
      <c r="AX13" s="702"/>
    </row>
    <row r="14" spans="1:50" ht="12.75">
      <c r="A14" s="57" t="s">
        <v>207</v>
      </c>
      <c r="B14" s="503">
        <f t="shared" si="0"/>
        <v>49.09218</v>
      </c>
      <c r="C14" s="503">
        <f t="shared" si="1"/>
        <v>136.704652</v>
      </c>
      <c r="D14" s="503">
        <f t="shared" si="2"/>
        <v>162.054</v>
      </c>
      <c r="E14" s="503">
        <f t="shared" si="3"/>
        <v>16.607</v>
      </c>
      <c r="F14" s="503">
        <f t="shared" si="4"/>
        <v>1.13</v>
      </c>
      <c r="G14" s="503">
        <f t="shared" si="5"/>
        <v>33.016999999999996</v>
      </c>
      <c r="H14" s="503">
        <f t="shared" si="6"/>
        <v>9.472000000000001</v>
      </c>
      <c r="I14" s="503">
        <f t="shared" si="7"/>
        <v>111.9</v>
      </c>
      <c r="J14" s="503">
        <f t="shared" si="8"/>
        <v>51.3124</v>
      </c>
      <c r="K14" s="503">
        <f t="shared" si="9"/>
        <v>28.1</v>
      </c>
      <c r="L14" s="503">
        <f t="shared" si="11"/>
        <v>15.678238000000079</v>
      </c>
      <c r="M14" s="503">
        <f t="shared" si="10"/>
        <v>615.0674700000001</v>
      </c>
      <c r="O14" s="57" t="s">
        <v>207</v>
      </c>
      <c r="P14" s="503">
        <v>39.014379999999996</v>
      </c>
      <c r="Q14" s="503">
        <v>133.583742</v>
      </c>
      <c r="R14" s="503">
        <v>93.519</v>
      </c>
      <c r="S14" s="503">
        <v>13.192</v>
      </c>
      <c r="T14" s="503">
        <v>0.88</v>
      </c>
      <c r="U14" s="503">
        <v>5.567</v>
      </c>
      <c r="V14" s="503">
        <v>4.742</v>
      </c>
      <c r="W14" s="503">
        <v>98.4</v>
      </c>
      <c r="X14" s="503">
        <v>24.7364</v>
      </c>
      <c r="Y14" s="503">
        <v>5.8</v>
      </c>
      <c r="Z14" s="503">
        <f t="shared" si="12"/>
        <v>15.678237999999965</v>
      </c>
      <c r="AA14" s="503">
        <v>435.11276000000004</v>
      </c>
      <c r="AB14" s="701"/>
      <c r="AC14" s="57" t="s">
        <v>207</v>
      </c>
      <c r="AD14" s="503">
        <v>49.09217999999999</v>
      </c>
      <c r="AE14" s="503">
        <v>136.704652</v>
      </c>
      <c r="AF14" s="503">
        <v>64.211</v>
      </c>
      <c r="AG14" s="503">
        <v>46.53</v>
      </c>
      <c r="AH14" s="503">
        <v>162.054</v>
      </c>
      <c r="AI14" s="503">
        <v>132.3</v>
      </c>
      <c r="AJ14" s="503">
        <v>10.95</v>
      </c>
      <c r="AK14" s="503">
        <v>11.404</v>
      </c>
      <c r="AL14" s="503">
        <v>16.607</v>
      </c>
      <c r="AM14" s="503">
        <v>14.385</v>
      </c>
      <c r="AN14" s="503">
        <v>0.232</v>
      </c>
      <c r="AO14" s="57" t="s">
        <v>207</v>
      </c>
      <c r="AP14" s="503">
        <v>111.9</v>
      </c>
      <c r="AQ14" s="503">
        <v>97.03</v>
      </c>
      <c r="AR14" s="503">
        <v>5.2</v>
      </c>
      <c r="AS14" s="503">
        <v>0</v>
      </c>
      <c r="AT14" s="503">
        <v>0.5</v>
      </c>
      <c r="AU14" s="503">
        <v>4.3</v>
      </c>
      <c r="AV14" s="503">
        <v>0.5</v>
      </c>
      <c r="AW14" s="503">
        <v>0</v>
      </c>
      <c r="AX14" s="701"/>
    </row>
    <row r="15" spans="1:50" s="506" customFormat="1" ht="12.75">
      <c r="A15" s="68" t="s">
        <v>208</v>
      </c>
      <c r="B15" s="505">
        <f t="shared" si="0"/>
        <v>97.324868</v>
      </c>
      <c r="C15" s="505">
        <f t="shared" si="1"/>
        <v>23.1815</v>
      </c>
      <c r="D15" s="505">
        <f t="shared" si="2"/>
        <v>41.264117999999996</v>
      </c>
      <c r="E15" s="505">
        <f t="shared" si="3"/>
        <v>27.353025000000002</v>
      </c>
      <c r="F15" s="505">
        <f t="shared" si="4"/>
        <v>2.376</v>
      </c>
      <c r="G15" s="505">
        <f t="shared" si="5"/>
        <v>26.4466</v>
      </c>
      <c r="H15" s="505">
        <f t="shared" si="6"/>
        <v>47.4096</v>
      </c>
      <c r="I15" s="505">
        <f t="shared" si="7"/>
        <v>303.133239</v>
      </c>
      <c r="J15" s="505">
        <f t="shared" si="8"/>
        <v>51.27225</v>
      </c>
      <c r="K15" s="505">
        <f t="shared" si="9"/>
        <v>20.560119000000007</v>
      </c>
      <c r="L15" s="505">
        <f t="shared" si="11"/>
        <v>1.0758660000001328</v>
      </c>
      <c r="M15" s="505">
        <f t="shared" si="10"/>
        <v>641.397185</v>
      </c>
      <c r="O15" s="68" t="s">
        <v>208</v>
      </c>
      <c r="P15" s="505">
        <v>74.027166</v>
      </c>
      <c r="Q15" s="505">
        <v>22.3815</v>
      </c>
      <c r="R15" s="505">
        <v>13.406893</v>
      </c>
      <c r="S15" s="505">
        <v>14.182266</v>
      </c>
      <c r="T15" s="505">
        <v>1.283</v>
      </c>
      <c r="U15" s="505">
        <v>4.718</v>
      </c>
      <c r="V15" s="505">
        <v>24.55</v>
      </c>
      <c r="W15" s="505">
        <v>229.138239</v>
      </c>
      <c r="X15" s="505">
        <v>22.738</v>
      </c>
      <c r="Y15" s="505">
        <v>12.9</v>
      </c>
      <c r="Z15" s="505">
        <f t="shared" si="12"/>
        <v>1.075866000000076</v>
      </c>
      <c r="AA15" s="505">
        <v>420.40093</v>
      </c>
      <c r="AB15" s="701"/>
      <c r="AC15" s="68" t="s">
        <v>208</v>
      </c>
      <c r="AD15" s="505">
        <v>97.32486800000001</v>
      </c>
      <c r="AE15" s="505">
        <v>23.1815</v>
      </c>
      <c r="AF15" s="505">
        <v>14.12</v>
      </c>
      <c r="AG15" s="505">
        <v>6.22</v>
      </c>
      <c r="AH15" s="505">
        <v>41.264118</v>
      </c>
      <c r="AI15" s="505">
        <v>6.4415</v>
      </c>
      <c r="AJ15" s="505">
        <v>0.725</v>
      </c>
      <c r="AK15" s="505">
        <v>20.118118000000003</v>
      </c>
      <c r="AL15" s="505">
        <v>27.353025000000002</v>
      </c>
      <c r="AM15" s="505">
        <v>15.917825</v>
      </c>
      <c r="AN15" s="505">
        <v>0</v>
      </c>
      <c r="AO15" s="68" t="s">
        <v>208</v>
      </c>
      <c r="AP15" s="505">
        <v>303.133239</v>
      </c>
      <c r="AQ15" s="505">
        <v>24.853</v>
      </c>
      <c r="AR15" s="505">
        <v>9.672</v>
      </c>
      <c r="AS15" s="505">
        <v>0</v>
      </c>
      <c r="AT15" s="505">
        <v>6</v>
      </c>
      <c r="AU15" s="505">
        <v>58.95</v>
      </c>
      <c r="AV15" s="505">
        <v>0</v>
      </c>
      <c r="AW15" s="505">
        <v>4.075</v>
      </c>
      <c r="AX15" s="702"/>
    </row>
    <row r="16" spans="1:50" ht="12.75">
      <c r="A16" s="57" t="s">
        <v>209</v>
      </c>
      <c r="B16" s="503">
        <f t="shared" si="0"/>
        <v>39.732699999999994</v>
      </c>
      <c r="C16" s="503">
        <f t="shared" si="1"/>
        <v>106.634297</v>
      </c>
      <c r="D16" s="503">
        <f t="shared" si="2"/>
        <v>145.91255</v>
      </c>
      <c r="E16" s="503">
        <f t="shared" si="3"/>
        <v>20.63625</v>
      </c>
      <c r="F16" s="503">
        <f t="shared" si="4"/>
        <v>0.892</v>
      </c>
      <c r="G16" s="503">
        <f t="shared" si="5"/>
        <v>10.565</v>
      </c>
      <c r="H16" s="503">
        <f t="shared" si="6"/>
        <v>6.556187</v>
      </c>
      <c r="I16" s="503">
        <f t="shared" si="7"/>
        <v>104.1894</v>
      </c>
      <c r="J16" s="503">
        <f t="shared" si="8"/>
        <v>39.974897999999996</v>
      </c>
      <c r="K16" s="503">
        <f t="shared" si="9"/>
        <v>21.685000000000002</v>
      </c>
      <c r="L16" s="503">
        <f t="shared" si="11"/>
        <v>2.9559999999999604</v>
      </c>
      <c r="M16" s="503">
        <f t="shared" si="10"/>
        <v>499.73428199999995</v>
      </c>
      <c r="O16" s="57" t="s">
        <v>209</v>
      </c>
      <c r="P16" s="503">
        <v>34.4447</v>
      </c>
      <c r="Q16" s="503">
        <v>103.11330000000001</v>
      </c>
      <c r="R16" s="503">
        <v>81.01060000000001</v>
      </c>
      <c r="S16" s="503">
        <v>10.26885</v>
      </c>
      <c r="T16" s="503">
        <v>0.133</v>
      </c>
      <c r="U16" s="503">
        <v>1.481</v>
      </c>
      <c r="V16" s="503">
        <v>2.113335</v>
      </c>
      <c r="W16" s="503">
        <v>80.6391</v>
      </c>
      <c r="X16" s="503">
        <v>18.069498</v>
      </c>
      <c r="Y16" s="503">
        <v>6.035</v>
      </c>
      <c r="Z16" s="503">
        <f t="shared" si="12"/>
        <v>2.9559999999999036</v>
      </c>
      <c r="AA16" s="503">
        <v>340.26438299999995</v>
      </c>
      <c r="AB16" s="701"/>
      <c r="AC16" s="57" t="s">
        <v>209</v>
      </c>
      <c r="AD16" s="503">
        <v>39.732699999999994</v>
      </c>
      <c r="AE16" s="503">
        <v>106.634297</v>
      </c>
      <c r="AF16" s="503">
        <v>35.9</v>
      </c>
      <c r="AG16" s="503">
        <v>48.484997</v>
      </c>
      <c r="AH16" s="503">
        <v>145.91254999999998</v>
      </c>
      <c r="AI16" s="503">
        <v>81.53229</v>
      </c>
      <c r="AJ16" s="503">
        <v>1.33734</v>
      </c>
      <c r="AK16" s="503">
        <v>10.44692</v>
      </c>
      <c r="AL16" s="503">
        <v>20.63625</v>
      </c>
      <c r="AM16" s="503">
        <v>17.14885</v>
      </c>
      <c r="AN16" s="503">
        <v>1.14</v>
      </c>
      <c r="AO16" s="57" t="s">
        <v>209</v>
      </c>
      <c r="AP16" s="503">
        <v>104.1894</v>
      </c>
      <c r="AQ16" s="503">
        <v>82.0246</v>
      </c>
      <c r="AR16" s="503">
        <v>11.24</v>
      </c>
      <c r="AS16" s="503">
        <v>2.514</v>
      </c>
      <c r="AT16" s="503">
        <v>0</v>
      </c>
      <c r="AU16" s="503">
        <v>6</v>
      </c>
      <c r="AV16" s="503">
        <v>0.02</v>
      </c>
      <c r="AW16" s="503">
        <v>0</v>
      </c>
      <c r="AX16" s="701"/>
    </row>
    <row r="17" spans="1:50" s="506" customFormat="1" ht="12.75">
      <c r="A17" s="68" t="s">
        <v>210</v>
      </c>
      <c r="B17" s="505">
        <f t="shared" si="0"/>
        <v>94.07249999999999</v>
      </c>
      <c r="C17" s="505">
        <f t="shared" si="1"/>
        <v>202.405</v>
      </c>
      <c r="D17" s="505">
        <f t="shared" si="2"/>
        <v>305.19550000000004</v>
      </c>
      <c r="E17" s="505">
        <f t="shared" si="3"/>
        <v>60.943</v>
      </c>
      <c r="F17" s="505">
        <f t="shared" si="4"/>
        <v>2.345</v>
      </c>
      <c r="G17" s="505">
        <f t="shared" si="5"/>
        <v>33.235</v>
      </c>
      <c r="H17" s="505">
        <f t="shared" si="6"/>
        <v>40.879999999999995</v>
      </c>
      <c r="I17" s="505">
        <f t="shared" si="7"/>
        <v>217.97500000000002</v>
      </c>
      <c r="J17" s="505">
        <f t="shared" si="8"/>
        <v>139.057</v>
      </c>
      <c r="K17" s="505">
        <f t="shared" si="9"/>
        <v>54.132</v>
      </c>
      <c r="L17" s="505">
        <f t="shared" si="11"/>
        <v>2.25</v>
      </c>
      <c r="M17" s="505">
        <f t="shared" si="10"/>
        <v>1152.49</v>
      </c>
      <c r="O17" s="68" t="s">
        <v>210</v>
      </c>
      <c r="P17" s="505">
        <v>70.6955</v>
      </c>
      <c r="Q17" s="505">
        <v>195.305</v>
      </c>
      <c r="R17" s="505">
        <v>123.6765</v>
      </c>
      <c r="S17" s="505">
        <v>38.948</v>
      </c>
      <c r="T17" s="505">
        <v>2.345</v>
      </c>
      <c r="U17" s="505">
        <v>7.09</v>
      </c>
      <c r="V17" s="505">
        <v>6.565</v>
      </c>
      <c r="W17" s="505">
        <v>127.248</v>
      </c>
      <c r="X17" s="505">
        <v>53.617</v>
      </c>
      <c r="Y17" s="505">
        <v>19</v>
      </c>
      <c r="Z17" s="505">
        <f t="shared" si="12"/>
        <v>1.7000000000000455</v>
      </c>
      <c r="AA17" s="505">
        <v>646.19</v>
      </c>
      <c r="AB17" s="701"/>
      <c r="AC17" s="68" t="s">
        <v>210</v>
      </c>
      <c r="AD17" s="505">
        <v>94.0725</v>
      </c>
      <c r="AE17" s="505">
        <v>202.405</v>
      </c>
      <c r="AF17" s="505">
        <v>100.72</v>
      </c>
      <c r="AG17" s="505">
        <v>66.89</v>
      </c>
      <c r="AH17" s="505">
        <v>305.1955</v>
      </c>
      <c r="AI17" s="505">
        <v>277.1085</v>
      </c>
      <c r="AJ17" s="505">
        <v>12.8</v>
      </c>
      <c r="AK17" s="505">
        <v>6.937</v>
      </c>
      <c r="AL17" s="505">
        <v>60.943</v>
      </c>
      <c r="AM17" s="505">
        <v>44.868</v>
      </c>
      <c r="AN17" s="505">
        <v>8.2</v>
      </c>
      <c r="AO17" s="68" t="s">
        <v>210</v>
      </c>
      <c r="AP17" s="505">
        <v>217.975</v>
      </c>
      <c r="AQ17" s="505">
        <v>119.738</v>
      </c>
      <c r="AR17" s="505">
        <v>33.745</v>
      </c>
      <c r="AS17" s="505">
        <v>11</v>
      </c>
      <c r="AT17" s="505">
        <v>10</v>
      </c>
      <c r="AU17" s="505">
        <v>2</v>
      </c>
      <c r="AV17" s="505">
        <v>4.145</v>
      </c>
      <c r="AW17" s="505">
        <v>36.347</v>
      </c>
      <c r="AX17" s="702"/>
    </row>
    <row r="18" spans="1:50" ht="12.75">
      <c r="A18" s="57" t="s">
        <v>211</v>
      </c>
      <c r="B18" s="503">
        <f t="shared" si="0"/>
        <v>52.6142</v>
      </c>
      <c r="C18" s="503">
        <f t="shared" si="1"/>
        <v>81.261</v>
      </c>
      <c r="D18" s="503">
        <f t="shared" si="2"/>
        <v>95.3894</v>
      </c>
      <c r="E18" s="503">
        <f t="shared" si="3"/>
        <v>18.4542</v>
      </c>
      <c r="F18" s="503">
        <f t="shared" si="4"/>
        <v>2.036</v>
      </c>
      <c r="G18" s="503">
        <f t="shared" si="5"/>
        <v>17.5705</v>
      </c>
      <c r="H18" s="503">
        <f t="shared" si="6"/>
        <v>3.9896000000000003</v>
      </c>
      <c r="I18" s="503">
        <f t="shared" si="7"/>
        <v>86.24199999999999</v>
      </c>
      <c r="J18" s="503">
        <f t="shared" si="8"/>
        <v>68.58109999999999</v>
      </c>
      <c r="K18" s="503">
        <f t="shared" si="9"/>
        <v>29.114</v>
      </c>
      <c r="L18" s="503">
        <f t="shared" si="11"/>
        <v>3.370200000000125</v>
      </c>
      <c r="M18" s="503">
        <f t="shared" si="10"/>
        <v>458.6222</v>
      </c>
      <c r="O18" s="57" t="s">
        <v>211</v>
      </c>
      <c r="P18" s="503">
        <v>43.2637</v>
      </c>
      <c r="Q18" s="503">
        <v>77.938</v>
      </c>
      <c r="R18" s="503">
        <v>63.6644</v>
      </c>
      <c r="S18" s="503">
        <v>11.4992</v>
      </c>
      <c r="T18" s="503">
        <v>0.526</v>
      </c>
      <c r="U18" s="503">
        <v>5.2205</v>
      </c>
      <c r="V18" s="503">
        <v>1.6596</v>
      </c>
      <c r="W18" s="503">
        <v>63.967</v>
      </c>
      <c r="X18" s="503">
        <v>31.431099999999997</v>
      </c>
      <c r="Y18" s="503">
        <v>10.114</v>
      </c>
      <c r="Z18" s="503">
        <f t="shared" si="12"/>
        <v>3.3700000000000045</v>
      </c>
      <c r="AA18" s="503">
        <v>312.6535</v>
      </c>
      <c r="AB18" s="701"/>
      <c r="AC18" s="57" t="s">
        <v>211</v>
      </c>
      <c r="AD18" s="503">
        <v>52.6142</v>
      </c>
      <c r="AE18" s="503">
        <v>81.261</v>
      </c>
      <c r="AF18" s="503">
        <v>43.558</v>
      </c>
      <c r="AG18" s="503">
        <v>23.377</v>
      </c>
      <c r="AH18" s="503">
        <v>95.3894</v>
      </c>
      <c r="AI18" s="503">
        <v>74.3839</v>
      </c>
      <c r="AJ18" s="503">
        <v>1.4781</v>
      </c>
      <c r="AK18" s="503">
        <v>12.029</v>
      </c>
      <c r="AL18" s="503">
        <v>18.4542</v>
      </c>
      <c r="AM18" s="503">
        <v>13.4402</v>
      </c>
      <c r="AN18" s="503">
        <v>2.429</v>
      </c>
      <c r="AO18" s="57" t="s">
        <v>211</v>
      </c>
      <c r="AP18" s="503">
        <v>86.242</v>
      </c>
      <c r="AQ18" s="503">
        <v>66.7</v>
      </c>
      <c r="AR18" s="503">
        <v>0.3</v>
      </c>
      <c r="AS18" s="503">
        <v>0</v>
      </c>
      <c r="AT18" s="503">
        <v>4.125</v>
      </c>
      <c r="AU18" s="503">
        <v>3.5</v>
      </c>
      <c r="AV18" s="503">
        <v>0</v>
      </c>
      <c r="AW18" s="503">
        <v>0</v>
      </c>
      <c r="AX18" s="701"/>
    </row>
    <row r="19" spans="1:50" s="506" customFormat="1" ht="12.75">
      <c r="A19" s="68" t="s">
        <v>212</v>
      </c>
      <c r="B19" s="505">
        <f t="shared" si="0"/>
        <v>88.67441199999999</v>
      </c>
      <c r="C19" s="505">
        <f t="shared" si="1"/>
        <v>206.152375</v>
      </c>
      <c r="D19" s="505">
        <f t="shared" si="2"/>
        <v>231.918417</v>
      </c>
      <c r="E19" s="505">
        <f t="shared" si="3"/>
        <v>32.071506</v>
      </c>
      <c r="F19" s="505">
        <f t="shared" si="4"/>
        <v>1.8095949999999998</v>
      </c>
      <c r="G19" s="505">
        <f t="shared" si="5"/>
        <v>57.564624</v>
      </c>
      <c r="H19" s="505">
        <f t="shared" si="6"/>
        <v>20.443545</v>
      </c>
      <c r="I19" s="505">
        <f t="shared" si="7"/>
        <v>249.24041</v>
      </c>
      <c r="J19" s="505">
        <f t="shared" si="8"/>
        <v>74.303337</v>
      </c>
      <c r="K19" s="505">
        <f t="shared" si="9"/>
        <v>66.476999</v>
      </c>
      <c r="L19" s="505">
        <f t="shared" si="11"/>
        <v>3.3572800000001735</v>
      </c>
      <c r="M19" s="505">
        <f t="shared" si="10"/>
        <v>1032.0125</v>
      </c>
      <c r="O19" s="68" t="s">
        <v>212</v>
      </c>
      <c r="P19" s="505">
        <v>68.122616</v>
      </c>
      <c r="Q19" s="505">
        <v>196.02651</v>
      </c>
      <c r="R19" s="505">
        <v>165.144001</v>
      </c>
      <c r="S19" s="505">
        <v>27.637737</v>
      </c>
      <c r="T19" s="505">
        <v>0.659595</v>
      </c>
      <c r="U19" s="505">
        <v>5.586066</v>
      </c>
      <c r="V19" s="505">
        <v>8.168026</v>
      </c>
      <c r="W19" s="505">
        <v>169.189302</v>
      </c>
      <c r="X19" s="505">
        <v>38.742239999999995</v>
      </c>
      <c r="Y19" s="505">
        <v>25.559999</v>
      </c>
      <c r="Z19" s="505">
        <f t="shared" si="12"/>
        <v>3.3572799999998324</v>
      </c>
      <c r="AA19" s="505">
        <v>708.193372</v>
      </c>
      <c r="AB19" s="701"/>
      <c r="AC19" s="68" t="s">
        <v>212</v>
      </c>
      <c r="AD19" s="505">
        <v>88.67441199999999</v>
      </c>
      <c r="AE19" s="505">
        <v>206.152375</v>
      </c>
      <c r="AF19" s="505">
        <v>79.93077199999999</v>
      </c>
      <c r="AG19" s="505">
        <v>84.11536100000001</v>
      </c>
      <c r="AH19" s="505">
        <v>231.91841699999998</v>
      </c>
      <c r="AI19" s="505">
        <v>187.215126</v>
      </c>
      <c r="AJ19" s="505">
        <v>0</v>
      </c>
      <c r="AK19" s="505">
        <v>26.869584</v>
      </c>
      <c r="AL19" s="505">
        <v>32.071506</v>
      </c>
      <c r="AM19" s="505">
        <v>24.421244</v>
      </c>
      <c r="AN19" s="505">
        <v>0.46470999999999996</v>
      </c>
      <c r="AO19" s="68" t="s">
        <v>212</v>
      </c>
      <c r="AP19" s="505">
        <v>249.24040999999997</v>
      </c>
      <c r="AQ19" s="505">
        <v>183.89204999999998</v>
      </c>
      <c r="AR19" s="505">
        <v>49.474224</v>
      </c>
      <c r="AS19" s="505">
        <v>0</v>
      </c>
      <c r="AT19" s="505">
        <v>0</v>
      </c>
      <c r="AU19" s="505">
        <v>2.099363</v>
      </c>
      <c r="AV19" s="505">
        <v>2.9846190000000004</v>
      </c>
      <c r="AW19" s="505">
        <v>4.923434</v>
      </c>
      <c r="AX19" s="702"/>
    </row>
    <row r="20" spans="1:50" ht="12.75">
      <c r="A20" s="57" t="s">
        <v>213</v>
      </c>
      <c r="B20" s="503">
        <f t="shared" si="0"/>
        <v>124.15035</v>
      </c>
      <c r="C20" s="503">
        <f t="shared" si="1"/>
        <v>233.2935</v>
      </c>
      <c r="D20" s="503">
        <f t="shared" si="2"/>
        <v>286.6538</v>
      </c>
      <c r="E20" s="503">
        <f t="shared" si="3"/>
        <v>41.2161</v>
      </c>
      <c r="F20" s="503">
        <f t="shared" si="4"/>
        <v>4.011</v>
      </c>
      <c r="G20" s="503">
        <f t="shared" si="5"/>
        <v>40.8251</v>
      </c>
      <c r="H20" s="503">
        <f t="shared" si="6"/>
        <v>24.495</v>
      </c>
      <c r="I20" s="503">
        <f t="shared" si="7"/>
        <v>286.14700000000005</v>
      </c>
      <c r="J20" s="503">
        <f t="shared" si="8"/>
        <v>107.8835</v>
      </c>
      <c r="K20" s="503">
        <f t="shared" si="9"/>
        <v>20.335949999999993</v>
      </c>
      <c r="L20" s="503">
        <f t="shared" si="11"/>
        <v>0.988700000000108</v>
      </c>
      <c r="M20" s="503">
        <f t="shared" si="10"/>
        <v>1170</v>
      </c>
      <c r="O20" s="57" t="s">
        <v>213</v>
      </c>
      <c r="P20" s="503">
        <v>86.61845</v>
      </c>
      <c r="Q20" s="503">
        <v>218.894</v>
      </c>
      <c r="R20" s="503">
        <v>155.944</v>
      </c>
      <c r="S20" s="503">
        <v>22.3066</v>
      </c>
      <c r="T20" s="503">
        <v>1.611</v>
      </c>
      <c r="U20" s="503">
        <v>12.322</v>
      </c>
      <c r="V20" s="503">
        <v>7.285</v>
      </c>
      <c r="W20" s="503">
        <v>151.293</v>
      </c>
      <c r="X20" s="503">
        <v>37.65</v>
      </c>
      <c r="Y20" s="503">
        <v>7.16805</v>
      </c>
      <c r="Z20" s="503">
        <f t="shared" si="12"/>
        <v>0.988700000000108</v>
      </c>
      <c r="AA20" s="503">
        <v>702.0808000000001</v>
      </c>
      <c r="AB20" s="701"/>
      <c r="AC20" s="57" t="s">
        <v>213</v>
      </c>
      <c r="AD20" s="503">
        <v>124.15035</v>
      </c>
      <c r="AE20" s="503">
        <v>233.2935</v>
      </c>
      <c r="AF20" s="503">
        <v>96.2495</v>
      </c>
      <c r="AG20" s="503">
        <v>82.045</v>
      </c>
      <c r="AH20" s="503">
        <v>286.6538</v>
      </c>
      <c r="AI20" s="503">
        <v>233.63279999999997</v>
      </c>
      <c r="AJ20" s="503">
        <v>16.516</v>
      </c>
      <c r="AK20" s="503">
        <v>22.46</v>
      </c>
      <c r="AL20" s="503">
        <v>41.2161</v>
      </c>
      <c r="AM20" s="503">
        <v>27.3816</v>
      </c>
      <c r="AN20" s="503">
        <v>7.956</v>
      </c>
      <c r="AO20" s="57" t="s">
        <v>213</v>
      </c>
      <c r="AP20" s="503">
        <v>286.147</v>
      </c>
      <c r="AQ20" s="503">
        <v>173.717</v>
      </c>
      <c r="AR20" s="503">
        <v>72.031</v>
      </c>
      <c r="AS20" s="503">
        <v>8.65</v>
      </c>
      <c r="AT20" s="503">
        <v>2.5</v>
      </c>
      <c r="AU20" s="503">
        <v>25.926</v>
      </c>
      <c r="AV20" s="503">
        <v>0</v>
      </c>
      <c r="AW20" s="503">
        <v>0</v>
      </c>
      <c r="AX20" s="701"/>
    </row>
    <row r="21" spans="1:50" s="506" customFormat="1" ht="12.75">
      <c r="A21" s="68" t="s">
        <v>214</v>
      </c>
      <c r="B21" s="505">
        <f t="shared" si="0"/>
        <v>245.177319</v>
      </c>
      <c r="C21" s="505">
        <f t="shared" si="1"/>
        <v>360.89912699999996</v>
      </c>
      <c r="D21" s="505">
        <f t="shared" si="2"/>
        <v>430.891893</v>
      </c>
      <c r="E21" s="505">
        <f t="shared" si="3"/>
        <v>179.508762</v>
      </c>
      <c r="F21" s="505">
        <f t="shared" si="4"/>
        <v>20.6</v>
      </c>
      <c r="G21" s="505">
        <f t="shared" si="5"/>
        <v>87.957729</v>
      </c>
      <c r="H21" s="505">
        <f t="shared" si="6"/>
        <v>27.165</v>
      </c>
      <c r="I21" s="505">
        <f t="shared" si="7"/>
        <v>416.2615</v>
      </c>
      <c r="J21" s="505">
        <f t="shared" si="8"/>
        <v>104.896525</v>
      </c>
      <c r="K21" s="505">
        <f t="shared" si="9"/>
        <v>153.09541299999998</v>
      </c>
      <c r="L21" s="505">
        <f t="shared" si="11"/>
        <v>15.024490000000242</v>
      </c>
      <c r="M21" s="505">
        <f t="shared" si="10"/>
        <v>2041.477758</v>
      </c>
      <c r="O21" s="68" t="s">
        <v>214</v>
      </c>
      <c r="P21" s="505">
        <v>195.429586</v>
      </c>
      <c r="Q21" s="505">
        <v>323.847</v>
      </c>
      <c r="R21" s="505">
        <v>248.229402</v>
      </c>
      <c r="S21" s="505">
        <v>65.574</v>
      </c>
      <c r="T21" s="505">
        <v>7.8</v>
      </c>
      <c r="U21" s="505">
        <v>28.683926</v>
      </c>
      <c r="V21" s="505">
        <v>13.665</v>
      </c>
      <c r="W21" s="505">
        <v>268.43</v>
      </c>
      <c r="X21" s="505">
        <v>58.856</v>
      </c>
      <c r="Y21" s="505">
        <v>46.331160000000004</v>
      </c>
      <c r="Z21" s="505">
        <f t="shared" si="12"/>
        <v>14.939489000000322</v>
      </c>
      <c r="AA21" s="505">
        <v>1271.7855630000001</v>
      </c>
      <c r="AB21" s="701"/>
      <c r="AC21" s="68" t="s">
        <v>214</v>
      </c>
      <c r="AD21" s="505">
        <v>245.177319</v>
      </c>
      <c r="AE21" s="505">
        <v>360.89912699999996</v>
      </c>
      <c r="AF21" s="505">
        <v>155.653</v>
      </c>
      <c r="AG21" s="505">
        <v>141.502127</v>
      </c>
      <c r="AH21" s="505">
        <v>430.89189300000004</v>
      </c>
      <c r="AI21" s="505">
        <v>343.81876</v>
      </c>
      <c r="AJ21" s="505">
        <v>37.747392</v>
      </c>
      <c r="AK21" s="505">
        <v>18.698441</v>
      </c>
      <c r="AL21" s="505">
        <v>179.508762</v>
      </c>
      <c r="AM21" s="505">
        <v>140.746481</v>
      </c>
      <c r="AN21" s="505">
        <v>24.432281</v>
      </c>
      <c r="AO21" s="68" t="s">
        <v>214</v>
      </c>
      <c r="AP21" s="505">
        <v>416.2615</v>
      </c>
      <c r="AQ21" s="505">
        <v>255.753177</v>
      </c>
      <c r="AR21" s="505">
        <v>34.908291</v>
      </c>
      <c r="AS21" s="505">
        <v>39.267623</v>
      </c>
      <c r="AT21" s="505">
        <v>0</v>
      </c>
      <c r="AU21" s="505">
        <v>5.05</v>
      </c>
      <c r="AV21" s="505">
        <v>19.567238</v>
      </c>
      <c r="AW21" s="505">
        <v>29.4815</v>
      </c>
      <c r="AX21" s="702"/>
    </row>
    <row r="22" spans="1:50" ht="12.75">
      <c r="A22" s="57" t="s">
        <v>215</v>
      </c>
      <c r="B22" s="503">
        <f t="shared" si="0"/>
        <v>50.144107</v>
      </c>
      <c r="C22" s="503">
        <f t="shared" si="1"/>
        <v>158.741239</v>
      </c>
      <c r="D22" s="503">
        <f t="shared" si="2"/>
        <v>170.915277</v>
      </c>
      <c r="E22" s="503">
        <f t="shared" si="3"/>
        <v>31.157110999999997</v>
      </c>
      <c r="F22" s="503">
        <f t="shared" si="4"/>
        <v>1.3532560000000002</v>
      </c>
      <c r="G22" s="503">
        <f t="shared" si="5"/>
        <v>26.297691999999998</v>
      </c>
      <c r="H22" s="503">
        <f t="shared" si="6"/>
        <v>18.475250000000003</v>
      </c>
      <c r="I22" s="503">
        <f t="shared" si="7"/>
        <v>130.48028</v>
      </c>
      <c r="J22" s="503">
        <f t="shared" si="8"/>
        <v>65.50379</v>
      </c>
      <c r="K22" s="503">
        <f t="shared" si="9"/>
        <v>36.20168299999999</v>
      </c>
      <c r="L22" s="503">
        <f t="shared" si="11"/>
        <v>18.84956599999998</v>
      </c>
      <c r="M22" s="503">
        <f t="shared" si="10"/>
        <v>708.119251</v>
      </c>
      <c r="O22" s="57" t="s">
        <v>215</v>
      </c>
      <c r="P22" s="503">
        <v>41.312725</v>
      </c>
      <c r="Q22" s="503">
        <v>148.190423</v>
      </c>
      <c r="R22" s="503">
        <v>86.89469</v>
      </c>
      <c r="S22" s="503">
        <v>24.733708999999998</v>
      </c>
      <c r="T22" s="503">
        <v>0.185</v>
      </c>
      <c r="U22" s="503">
        <v>5.83</v>
      </c>
      <c r="V22" s="503">
        <v>6.0038</v>
      </c>
      <c r="W22" s="503">
        <v>61.923111</v>
      </c>
      <c r="X22" s="503">
        <v>31.11297</v>
      </c>
      <c r="Y22" s="503">
        <v>9.875321</v>
      </c>
      <c r="Z22" s="503">
        <f t="shared" si="12"/>
        <v>18.84956600000004</v>
      </c>
      <c r="AA22" s="503">
        <v>434.911315</v>
      </c>
      <c r="AB22" s="701"/>
      <c r="AC22" s="57" t="s">
        <v>215</v>
      </c>
      <c r="AD22" s="503">
        <v>50.144107</v>
      </c>
      <c r="AE22" s="503">
        <v>158.741239</v>
      </c>
      <c r="AF22" s="503">
        <v>66.990371</v>
      </c>
      <c r="AG22" s="503">
        <v>66.44811600000001</v>
      </c>
      <c r="AH22" s="503">
        <v>170.915277</v>
      </c>
      <c r="AI22" s="503">
        <v>124.40927</v>
      </c>
      <c r="AJ22" s="503">
        <v>9.588137</v>
      </c>
      <c r="AK22" s="503">
        <v>30.354</v>
      </c>
      <c r="AL22" s="503">
        <v>31.157110999999997</v>
      </c>
      <c r="AM22" s="503">
        <v>20.829207999999998</v>
      </c>
      <c r="AN22" s="503">
        <v>2.5665</v>
      </c>
      <c r="AO22" s="57" t="s">
        <v>215</v>
      </c>
      <c r="AP22" s="503">
        <v>130.48028</v>
      </c>
      <c r="AQ22" s="503">
        <v>78.52377100000001</v>
      </c>
      <c r="AR22" s="503">
        <v>25.223285</v>
      </c>
      <c r="AS22" s="503">
        <v>0</v>
      </c>
      <c r="AT22" s="503">
        <v>0.028732</v>
      </c>
      <c r="AU22" s="503">
        <v>10.242882999999999</v>
      </c>
      <c r="AV22" s="503">
        <v>0</v>
      </c>
      <c r="AW22" s="503">
        <v>10.348455</v>
      </c>
      <c r="AX22" s="701"/>
    </row>
    <row r="23" spans="1:50" s="506" customFormat="1" ht="12.75">
      <c r="A23" s="68" t="s">
        <v>216</v>
      </c>
      <c r="B23" s="505">
        <f t="shared" si="0"/>
        <v>70.304631</v>
      </c>
      <c r="C23" s="505">
        <f t="shared" si="1"/>
        <v>195.810578</v>
      </c>
      <c r="D23" s="505">
        <f t="shared" si="2"/>
        <v>226.72317299999997</v>
      </c>
      <c r="E23" s="505">
        <f t="shared" si="3"/>
        <v>41.087644</v>
      </c>
      <c r="F23" s="505">
        <f t="shared" si="4"/>
        <v>4.915243</v>
      </c>
      <c r="G23" s="505">
        <f t="shared" si="5"/>
        <v>25.130115999999997</v>
      </c>
      <c r="H23" s="505">
        <f t="shared" si="6"/>
        <v>16.70654</v>
      </c>
      <c r="I23" s="505">
        <f t="shared" si="7"/>
        <v>150.360519</v>
      </c>
      <c r="J23" s="505">
        <f t="shared" si="8"/>
        <v>73.857478</v>
      </c>
      <c r="K23" s="505">
        <f t="shared" si="9"/>
        <v>30.1173</v>
      </c>
      <c r="L23" s="505">
        <f t="shared" si="11"/>
        <v>3.452393999999913</v>
      </c>
      <c r="M23" s="505">
        <f t="shared" si="10"/>
        <v>838.465616</v>
      </c>
      <c r="O23" s="68" t="s">
        <v>216</v>
      </c>
      <c r="P23" s="505">
        <v>54.963051</v>
      </c>
      <c r="Q23" s="505">
        <v>185.908578</v>
      </c>
      <c r="R23" s="505">
        <v>127.629296</v>
      </c>
      <c r="S23" s="505">
        <v>23.160997</v>
      </c>
      <c r="T23" s="505">
        <v>0.5456340000000001</v>
      </c>
      <c r="U23" s="505">
        <v>2.2186</v>
      </c>
      <c r="V23" s="505">
        <v>4.47854</v>
      </c>
      <c r="W23" s="505">
        <v>67.313519</v>
      </c>
      <c r="X23" s="505">
        <v>25.980911</v>
      </c>
      <c r="Y23" s="505">
        <v>10.22</v>
      </c>
      <c r="Z23" s="505">
        <f t="shared" si="12"/>
        <v>2.7882129999999847</v>
      </c>
      <c r="AA23" s="505">
        <v>505.207339</v>
      </c>
      <c r="AB23" s="701"/>
      <c r="AC23" s="68" t="s">
        <v>216</v>
      </c>
      <c r="AD23" s="505">
        <v>70.304631</v>
      </c>
      <c r="AE23" s="505">
        <v>195.81057800000002</v>
      </c>
      <c r="AF23" s="505">
        <v>71.373848</v>
      </c>
      <c r="AG23" s="505">
        <v>77.9786</v>
      </c>
      <c r="AH23" s="505">
        <v>226.723173</v>
      </c>
      <c r="AI23" s="505">
        <v>192.131375</v>
      </c>
      <c r="AJ23" s="505">
        <v>10</v>
      </c>
      <c r="AK23" s="505">
        <v>5.545</v>
      </c>
      <c r="AL23" s="505">
        <v>41.087644</v>
      </c>
      <c r="AM23" s="505">
        <v>22.308996999999998</v>
      </c>
      <c r="AN23" s="505">
        <v>13.448647000000001</v>
      </c>
      <c r="AO23" s="68" t="s">
        <v>216</v>
      </c>
      <c r="AP23" s="505">
        <v>150.360519</v>
      </c>
      <c r="AQ23" s="505">
        <v>63.255815000000005</v>
      </c>
      <c r="AR23" s="505">
        <v>24.22992</v>
      </c>
      <c r="AS23" s="505">
        <v>20.943360000000002</v>
      </c>
      <c r="AT23" s="505">
        <v>6.5</v>
      </c>
      <c r="AU23" s="505">
        <v>10.668955</v>
      </c>
      <c r="AV23" s="505">
        <v>0.73</v>
      </c>
      <c r="AW23" s="505">
        <v>9.673627</v>
      </c>
      <c r="AX23" s="702"/>
    </row>
    <row r="24" spans="1:50" ht="12.75">
      <c r="A24" s="57" t="s">
        <v>217</v>
      </c>
      <c r="B24" s="503">
        <f t="shared" si="0"/>
        <v>104.440005</v>
      </c>
      <c r="C24" s="503">
        <f t="shared" si="1"/>
        <v>346.424049</v>
      </c>
      <c r="D24" s="503">
        <f t="shared" si="2"/>
        <v>294.258892</v>
      </c>
      <c r="E24" s="503">
        <f t="shared" si="3"/>
        <v>48.385127</v>
      </c>
      <c r="F24" s="503">
        <f t="shared" si="4"/>
        <v>6.773210000000001</v>
      </c>
      <c r="G24" s="503">
        <f t="shared" si="5"/>
        <v>75.452777</v>
      </c>
      <c r="H24" s="503">
        <f t="shared" si="6"/>
        <v>30.278294000000002</v>
      </c>
      <c r="I24" s="503">
        <f t="shared" si="7"/>
        <v>210.07699000000002</v>
      </c>
      <c r="J24" s="503">
        <f t="shared" si="8"/>
        <v>150.55451599999998</v>
      </c>
      <c r="K24" s="503">
        <f t="shared" si="9"/>
        <v>117</v>
      </c>
      <c r="L24" s="503">
        <f t="shared" si="11"/>
        <v>3.951000000000022</v>
      </c>
      <c r="M24" s="503">
        <f t="shared" si="10"/>
        <v>1387.59486</v>
      </c>
      <c r="O24" s="57" t="s">
        <v>217</v>
      </c>
      <c r="P24" s="503">
        <v>76.411005</v>
      </c>
      <c r="Q24" s="503">
        <v>308.49899800000003</v>
      </c>
      <c r="R24" s="503">
        <v>164.545827</v>
      </c>
      <c r="S24" s="503">
        <v>29.240741999999997</v>
      </c>
      <c r="T24" s="503">
        <v>1.74</v>
      </c>
      <c r="U24" s="503">
        <v>1.225</v>
      </c>
      <c r="V24" s="503">
        <v>4.932</v>
      </c>
      <c r="W24" s="503">
        <v>123.2296</v>
      </c>
      <c r="X24" s="503">
        <v>29.597687999999998</v>
      </c>
      <c r="Y24" s="503">
        <v>37</v>
      </c>
      <c r="Z24" s="503">
        <f t="shared" si="12"/>
        <v>3.951000000000022</v>
      </c>
      <c r="AA24" s="503">
        <v>780.37186</v>
      </c>
      <c r="AB24" s="701"/>
      <c r="AC24" s="57" t="s">
        <v>217</v>
      </c>
      <c r="AD24" s="503">
        <v>104.440005</v>
      </c>
      <c r="AE24" s="503">
        <v>346.424049</v>
      </c>
      <c r="AF24" s="503">
        <v>125.676278</v>
      </c>
      <c r="AG24" s="503">
        <v>157.060628</v>
      </c>
      <c r="AH24" s="503">
        <v>294.258892</v>
      </c>
      <c r="AI24" s="503">
        <v>198.91912</v>
      </c>
      <c r="AJ24" s="503">
        <v>57.472257</v>
      </c>
      <c r="AK24" s="503">
        <v>24.300691999999998</v>
      </c>
      <c r="AL24" s="503">
        <v>48.38512699999999</v>
      </c>
      <c r="AM24" s="503">
        <v>40.248158000000004</v>
      </c>
      <c r="AN24" s="503">
        <v>2.112222</v>
      </c>
      <c r="AO24" s="57" t="s">
        <v>217</v>
      </c>
      <c r="AP24" s="503">
        <v>210.07699</v>
      </c>
      <c r="AQ24" s="503">
        <v>155.1296</v>
      </c>
      <c r="AR24" s="503">
        <v>37.085629999999995</v>
      </c>
      <c r="AS24" s="503">
        <v>1.71176</v>
      </c>
      <c r="AT24" s="503">
        <v>0</v>
      </c>
      <c r="AU24" s="503">
        <v>2.799706</v>
      </c>
      <c r="AV24" s="503">
        <v>0</v>
      </c>
      <c r="AW24" s="503">
        <v>6.15</v>
      </c>
      <c r="AX24" s="701"/>
    </row>
    <row r="25" spans="1:50" s="506" customFormat="1" ht="12.75">
      <c r="A25" s="68" t="s">
        <v>218</v>
      </c>
      <c r="B25" s="505">
        <f t="shared" si="0"/>
        <v>116.58072999999999</v>
      </c>
      <c r="C25" s="505">
        <f t="shared" si="1"/>
        <v>158.58823399999997</v>
      </c>
      <c r="D25" s="505">
        <f t="shared" si="2"/>
        <v>223.819632</v>
      </c>
      <c r="E25" s="505">
        <f t="shared" si="3"/>
        <v>39.355807</v>
      </c>
      <c r="F25" s="505">
        <f t="shared" si="4"/>
        <v>3.577349</v>
      </c>
      <c r="G25" s="505">
        <f t="shared" si="5"/>
        <v>62.832131</v>
      </c>
      <c r="H25" s="505">
        <f t="shared" si="6"/>
        <v>14.823160000000001</v>
      </c>
      <c r="I25" s="505">
        <f t="shared" si="7"/>
        <v>215.389427</v>
      </c>
      <c r="J25" s="505">
        <f t="shared" si="8"/>
        <v>66.609317</v>
      </c>
      <c r="K25" s="505">
        <f t="shared" si="9"/>
        <v>55</v>
      </c>
      <c r="L25" s="505">
        <f t="shared" si="11"/>
        <v>3.3419999999999845</v>
      </c>
      <c r="M25" s="505">
        <f t="shared" si="10"/>
        <v>959.9177870000001</v>
      </c>
      <c r="O25" s="68" t="s">
        <v>218</v>
      </c>
      <c r="P25" s="505">
        <v>92.58085799999999</v>
      </c>
      <c r="Q25" s="505">
        <v>154.60645499999998</v>
      </c>
      <c r="R25" s="505">
        <v>131.604624</v>
      </c>
      <c r="S25" s="505">
        <v>30.503014999999998</v>
      </c>
      <c r="T25" s="505">
        <v>2.928988</v>
      </c>
      <c r="U25" s="505">
        <v>11.422641</v>
      </c>
      <c r="V25" s="505">
        <v>5.822242</v>
      </c>
      <c r="W25" s="505">
        <v>160.763076</v>
      </c>
      <c r="X25" s="505">
        <v>32.336344000000004</v>
      </c>
      <c r="Y25" s="505">
        <v>20</v>
      </c>
      <c r="Z25" s="505">
        <f t="shared" si="12"/>
        <v>3.3419999999999845</v>
      </c>
      <c r="AA25" s="505">
        <v>645.910243</v>
      </c>
      <c r="AB25" s="701"/>
      <c r="AC25" s="68" t="s">
        <v>218</v>
      </c>
      <c r="AD25" s="505">
        <v>116.58073</v>
      </c>
      <c r="AE25" s="505">
        <v>158.588234</v>
      </c>
      <c r="AF25" s="505">
        <v>61.580869</v>
      </c>
      <c r="AG25" s="505">
        <v>50.121793999999994</v>
      </c>
      <c r="AH25" s="505">
        <v>223.819632</v>
      </c>
      <c r="AI25" s="505">
        <v>148.398507</v>
      </c>
      <c r="AJ25" s="505">
        <v>10.054</v>
      </c>
      <c r="AK25" s="505">
        <v>40.861328</v>
      </c>
      <c r="AL25" s="505">
        <v>39.355807</v>
      </c>
      <c r="AM25" s="505">
        <v>18.55695</v>
      </c>
      <c r="AN25" s="505">
        <v>17.204321</v>
      </c>
      <c r="AO25" s="68" t="s">
        <v>218</v>
      </c>
      <c r="AP25" s="505">
        <v>215.38942699999998</v>
      </c>
      <c r="AQ25" s="505">
        <v>187.21313500000002</v>
      </c>
      <c r="AR25" s="505">
        <v>11.461697000000001</v>
      </c>
      <c r="AS25" s="505">
        <v>3.089393</v>
      </c>
      <c r="AT25" s="505">
        <v>5.243</v>
      </c>
      <c r="AU25" s="505">
        <v>3.501125</v>
      </c>
      <c r="AV25" s="505">
        <v>0</v>
      </c>
      <c r="AW25" s="505">
        <v>3.71</v>
      </c>
      <c r="AX25" s="702"/>
    </row>
    <row r="26" spans="1:50" ht="12.75">
      <c r="A26" s="57" t="s">
        <v>219</v>
      </c>
      <c r="B26" s="503">
        <f t="shared" si="0"/>
        <v>75.02399299999999</v>
      </c>
      <c r="C26" s="503">
        <f t="shared" si="1"/>
        <v>138.490122</v>
      </c>
      <c r="D26" s="503">
        <f t="shared" si="2"/>
        <v>180.404315</v>
      </c>
      <c r="E26" s="503">
        <f t="shared" si="3"/>
        <v>32.065</v>
      </c>
      <c r="F26" s="503">
        <f t="shared" si="4"/>
        <v>5.01</v>
      </c>
      <c r="G26" s="503">
        <f t="shared" si="5"/>
        <v>54.53317</v>
      </c>
      <c r="H26" s="503">
        <f t="shared" si="6"/>
        <v>23.7678</v>
      </c>
      <c r="I26" s="503">
        <f t="shared" si="7"/>
        <v>91</v>
      </c>
      <c r="J26" s="503">
        <f t="shared" si="8"/>
        <v>48.635999999999996</v>
      </c>
      <c r="K26" s="503">
        <f t="shared" si="9"/>
        <v>35.415</v>
      </c>
      <c r="L26" s="503">
        <f t="shared" si="11"/>
        <v>5.654600000000073</v>
      </c>
      <c r="M26" s="503">
        <f t="shared" si="10"/>
        <v>690</v>
      </c>
      <c r="O26" s="57" t="s">
        <v>219</v>
      </c>
      <c r="P26" s="503">
        <v>59.706379999999996</v>
      </c>
      <c r="Q26" s="503">
        <v>122.390122</v>
      </c>
      <c r="R26" s="503">
        <v>110.019315</v>
      </c>
      <c r="S26" s="503">
        <v>24.925</v>
      </c>
      <c r="T26" s="503">
        <v>3.02</v>
      </c>
      <c r="U26" s="503">
        <v>12.29</v>
      </c>
      <c r="V26" s="503">
        <v>9.55</v>
      </c>
      <c r="W26" s="503">
        <v>60.2</v>
      </c>
      <c r="X26" s="503">
        <v>21.136</v>
      </c>
      <c r="Y26" s="503">
        <v>10</v>
      </c>
      <c r="Z26" s="503">
        <f t="shared" si="12"/>
        <v>5.669600000000003</v>
      </c>
      <c r="AA26" s="503">
        <v>438.90641700000003</v>
      </c>
      <c r="AB26" s="701"/>
      <c r="AC26" s="57" t="s">
        <v>219</v>
      </c>
      <c r="AD26" s="503">
        <v>75.023993</v>
      </c>
      <c r="AE26" s="503">
        <v>138.490122</v>
      </c>
      <c r="AF26" s="503">
        <v>31.740702000000002</v>
      </c>
      <c r="AG26" s="503">
        <v>80.3555</v>
      </c>
      <c r="AH26" s="503">
        <v>180.404315</v>
      </c>
      <c r="AI26" s="503">
        <v>154.564315</v>
      </c>
      <c r="AJ26" s="503">
        <v>8.215</v>
      </c>
      <c r="AK26" s="503">
        <v>4.875</v>
      </c>
      <c r="AL26" s="503">
        <v>32.065</v>
      </c>
      <c r="AM26" s="503">
        <v>26.215</v>
      </c>
      <c r="AN26" s="503">
        <v>1.5</v>
      </c>
      <c r="AO26" s="57" t="s">
        <v>219</v>
      </c>
      <c r="AP26" s="503">
        <v>91</v>
      </c>
      <c r="AQ26" s="503">
        <v>66.4</v>
      </c>
      <c r="AR26" s="503">
        <v>10.7</v>
      </c>
      <c r="AS26" s="503">
        <v>0</v>
      </c>
      <c r="AT26" s="503">
        <v>0</v>
      </c>
      <c r="AU26" s="503">
        <v>8.5</v>
      </c>
      <c r="AV26" s="503">
        <v>0</v>
      </c>
      <c r="AW26" s="503">
        <v>0</v>
      </c>
      <c r="AX26" s="701"/>
    </row>
    <row r="27" spans="1:50" s="506" customFormat="1" ht="12.75">
      <c r="A27" s="68" t="s">
        <v>220</v>
      </c>
      <c r="B27" s="505">
        <f t="shared" si="0"/>
        <v>187.326964</v>
      </c>
      <c r="C27" s="505">
        <f t="shared" si="1"/>
        <v>364.19491800000003</v>
      </c>
      <c r="D27" s="505">
        <f t="shared" si="2"/>
        <v>440.666286</v>
      </c>
      <c r="E27" s="505">
        <f t="shared" si="3"/>
        <v>75.747601</v>
      </c>
      <c r="F27" s="505">
        <f t="shared" si="4"/>
        <v>7.389961</v>
      </c>
      <c r="G27" s="505">
        <f t="shared" si="5"/>
        <v>150.48046</v>
      </c>
      <c r="H27" s="505">
        <f t="shared" si="6"/>
        <v>39.331098</v>
      </c>
      <c r="I27" s="505">
        <f t="shared" si="7"/>
        <v>418.033706</v>
      </c>
      <c r="J27" s="505">
        <f t="shared" si="8"/>
        <v>121.054282</v>
      </c>
      <c r="K27" s="505">
        <f t="shared" si="9"/>
        <v>140.86595699999992</v>
      </c>
      <c r="L27" s="505">
        <f t="shared" si="11"/>
        <v>27.36234400000035</v>
      </c>
      <c r="M27" s="505">
        <f t="shared" si="10"/>
        <v>1972.4535770000002</v>
      </c>
      <c r="O27" s="68" t="s">
        <v>220</v>
      </c>
      <c r="P27" s="505">
        <v>172.668711</v>
      </c>
      <c r="Q27" s="505">
        <v>357.339085</v>
      </c>
      <c r="R27" s="505">
        <v>239.29662</v>
      </c>
      <c r="S27" s="505">
        <v>58.222601000000004</v>
      </c>
      <c r="T27" s="505">
        <v>5.315561</v>
      </c>
      <c r="U27" s="505">
        <v>35.502492</v>
      </c>
      <c r="V27" s="505">
        <v>18.9143</v>
      </c>
      <c r="W27" s="505">
        <v>291.812642</v>
      </c>
      <c r="X27" s="505">
        <v>60.004262000000004</v>
      </c>
      <c r="Y27" s="505">
        <v>59.952</v>
      </c>
      <c r="Z27" s="505">
        <f t="shared" si="12"/>
        <v>22.934184000000187</v>
      </c>
      <c r="AA27" s="505">
        <v>1321.9624580000002</v>
      </c>
      <c r="AB27" s="701"/>
      <c r="AC27" s="68" t="s">
        <v>220</v>
      </c>
      <c r="AD27" s="505">
        <v>187.326964</v>
      </c>
      <c r="AE27" s="505">
        <v>364.19491800000003</v>
      </c>
      <c r="AF27" s="505">
        <v>232.721416</v>
      </c>
      <c r="AG27" s="505">
        <v>104.36345000000001</v>
      </c>
      <c r="AH27" s="505">
        <v>440.66628599999996</v>
      </c>
      <c r="AI27" s="505">
        <v>398.268615</v>
      </c>
      <c r="AJ27" s="505">
        <v>31.153217</v>
      </c>
      <c r="AK27" s="505">
        <v>11.078666</v>
      </c>
      <c r="AL27" s="505">
        <v>75.74760099999999</v>
      </c>
      <c r="AM27" s="505">
        <v>54.91278500000001</v>
      </c>
      <c r="AN27" s="505">
        <v>2.5</v>
      </c>
      <c r="AO27" s="68" t="s">
        <v>220</v>
      </c>
      <c r="AP27" s="505">
        <v>418.033706</v>
      </c>
      <c r="AQ27" s="505">
        <v>310.38552000000004</v>
      </c>
      <c r="AR27" s="505">
        <v>21.2265</v>
      </c>
      <c r="AS27" s="505">
        <v>18.944912</v>
      </c>
      <c r="AT27" s="505">
        <v>12.668307</v>
      </c>
      <c r="AU27" s="505">
        <v>29.822041000000002</v>
      </c>
      <c r="AV27" s="505">
        <v>0</v>
      </c>
      <c r="AW27" s="505">
        <v>6.420413000000001</v>
      </c>
      <c r="AX27" s="702"/>
    </row>
    <row r="28" spans="1:50" ht="12.75">
      <c r="A28" s="57" t="s">
        <v>221</v>
      </c>
      <c r="B28" s="503">
        <f t="shared" si="0"/>
        <v>149.677</v>
      </c>
      <c r="C28" s="503">
        <f t="shared" si="1"/>
        <v>478.88</v>
      </c>
      <c r="D28" s="503">
        <f t="shared" si="2"/>
        <v>620.8</v>
      </c>
      <c r="E28" s="503">
        <f t="shared" si="3"/>
        <v>75.718</v>
      </c>
      <c r="F28" s="503">
        <f t="shared" si="4"/>
        <v>9.734</v>
      </c>
      <c r="G28" s="503">
        <f t="shared" si="5"/>
        <v>143.208</v>
      </c>
      <c r="H28" s="503">
        <f t="shared" si="6"/>
        <v>44.599999999999994</v>
      </c>
      <c r="I28" s="503">
        <f t="shared" si="7"/>
        <v>567.912</v>
      </c>
      <c r="J28" s="503">
        <f t="shared" si="8"/>
        <v>200.215</v>
      </c>
      <c r="K28" s="503">
        <f t="shared" si="9"/>
        <v>139.19</v>
      </c>
      <c r="L28" s="853">
        <f t="shared" si="11"/>
        <v>9.859999999999673</v>
      </c>
      <c r="M28" s="503">
        <f t="shared" si="10"/>
        <v>2439.794</v>
      </c>
      <c r="O28" s="57" t="s">
        <v>221</v>
      </c>
      <c r="P28" s="503">
        <v>135.367</v>
      </c>
      <c r="Q28" s="503">
        <v>462</v>
      </c>
      <c r="R28" s="503">
        <v>351.1</v>
      </c>
      <c r="S28" s="503">
        <v>53.218</v>
      </c>
      <c r="T28" s="503">
        <v>5.444</v>
      </c>
      <c r="U28" s="503">
        <v>37.898</v>
      </c>
      <c r="V28" s="503">
        <v>20.7</v>
      </c>
      <c r="W28" s="503">
        <v>433.512</v>
      </c>
      <c r="X28" s="503">
        <v>95.515</v>
      </c>
      <c r="Y28" s="503">
        <v>49.19</v>
      </c>
      <c r="Z28" s="503">
        <f t="shared" si="12"/>
        <v>9.860000000000127</v>
      </c>
      <c r="AA28" s="503">
        <v>1653.804</v>
      </c>
      <c r="AB28" s="701"/>
      <c r="AC28" s="57" t="s">
        <v>221</v>
      </c>
      <c r="AD28" s="503">
        <v>149.677</v>
      </c>
      <c r="AE28" s="503">
        <v>478.88</v>
      </c>
      <c r="AF28" s="503">
        <v>189.99</v>
      </c>
      <c r="AG28" s="503">
        <v>186.58</v>
      </c>
      <c r="AH28" s="503">
        <v>620.8</v>
      </c>
      <c r="AI28" s="503">
        <v>314.41</v>
      </c>
      <c r="AJ28" s="503">
        <v>30.6</v>
      </c>
      <c r="AK28" s="503">
        <v>51.9</v>
      </c>
      <c r="AL28" s="503">
        <v>75.718</v>
      </c>
      <c r="AM28" s="503">
        <v>47.018</v>
      </c>
      <c r="AN28" s="503">
        <v>21.1</v>
      </c>
      <c r="AO28" s="57" t="s">
        <v>221</v>
      </c>
      <c r="AP28" s="503">
        <v>567.912</v>
      </c>
      <c r="AQ28" s="503">
        <v>464.6</v>
      </c>
      <c r="AR28" s="503">
        <v>74.462</v>
      </c>
      <c r="AS28" s="503">
        <v>0</v>
      </c>
      <c r="AT28" s="503">
        <v>11</v>
      </c>
      <c r="AU28" s="503">
        <v>3</v>
      </c>
      <c r="AV28" s="503">
        <v>0</v>
      </c>
      <c r="AW28" s="503">
        <v>8.65</v>
      </c>
      <c r="AX28" s="701"/>
    </row>
    <row r="29" spans="1:50" s="506" customFormat="1" ht="12.75">
      <c r="A29" s="79" t="s">
        <v>222</v>
      </c>
      <c r="B29" s="509">
        <f t="shared" si="0"/>
        <v>2021.6181930000002</v>
      </c>
      <c r="C29" s="509">
        <f t="shared" si="1"/>
        <v>4387.714818</v>
      </c>
      <c r="D29" s="509">
        <f t="shared" si="2"/>
        <v>5198.115222</v>
      </c>
      <c r="E29" s="509">
        <f t="shared" si="3"/>
        <v>948.13817</v>
      </c>
      <c r="F29" s="509">
        <f t="shared" si="4"/>
        <v>89.499067</v>
      </c>
      <c r="G29" s="509">
        <f t="shared" si="5"/>
        <v>1105.3643379999999</v>
      </c>
      <c r="H29" s="509">
        <f t="shared" si="6"/>
        <v>467.965504</v>
      </c>
      <c r="I29" s="509">
        <f t="shared" si="7"/>
        <v>4891.099839</v>
      </c>
      <c r="J29" s="509">
        <f t="shared" si="8"/>
        <v>1930.016372</v>
      </c>
      <c r="K29" s="509">
        <f t="shared" si="9"/>
        <v>1300.8295630000005</v>
      </c>
      <c r="L29" s="854">
        <f t="shared" si="11"/>
        <v>143.5050990000018</v>
      </c>
      <c r="M29" s="509">
        <f t="shared" si="10"/>
        <v>22483.866185</v>
      </c>
      <c r="O29" s="79" t="s">
        <v>222</v>
      </c>
      <c r="P29" s="509">
        <v>1590.3706520000003</v>
      </c>
      <c r="Q29" s="509">
        <v>4138.899631</v>
      </c>
      <c r="R29" s="509">
        <v>2885.952463</v>
      </c>
      <c r="S29" s="509">
        <v>578.0506829999999</v>
      </c>
      <c r="T29" s="509">
        <v>48.155649</v>
      </c>
      <c r="U29" s="509">
        <v>225.427537</v>
      </c>
      <c r="V29" s="509">
        <v>181.688394</v>
      </c>
      <c r="W29" s="509">
        <v>3174.637498</v>
      </c>
      <c r="X29" s="509">
        <v>821.6906899999999</v>
      </c>
      <c r="Y29" s="509">
        <v>432.05532999999997</v>
      </c>
      <c r="Z29" s="509">
        <f t="shared" si="12"/>
        <v>137.37656699999934</v>
      </c>
      <c r="AA29" s="509">
        <v>14214.305094</v>
      </c>
      <c r="AB29" s="701"/>
      <c r="AC29" s="79" t="s">
        <v>222</v>
      </c>
      <c r="AD29" s="509">
        <v>2021.6181930000002</v>
      </c>
      <c r="AE29" s="509">
        <v>4387.714818000001</v>
      </c>
      <c r="AF29" s="509">
        <v>1832.3100029999998</v>
      </c>
      <c r="AG29" s="509">
        <v>1718.0540440000002</v>
      </c>
      <c r="AH29" s="509">
        <v>5198.115221999999</v>
      </c>
      <c r="AI29" s="509">
        <v>3914.4297269999997</v>
      </c>
      <c r="AJ29" s="509">
        <v>356.90613199999996</v>
      </c>
      <c r="AK29" s="509">
        <v>396.075754</v>
      </c>
      <c r="AL29" s="509">
        <v>948.13817</v>
      </c>
      <c r="AM29" s="509">
        <v>686.1281249999998</v>
      </c>
      <c r="AN29" s="509">
        <v>132.783057</v>
      </c>
      <c r="AO29" s="79" t="s">
        <v>222</v>
      </c>
      <c r="AP29" s="509">
        <v>4891.0998389999995</v>
      </c>
      <c r="AQ29" s="509">
        <v>3152.206433</v>
      </c>
      <c r="AR29" s="509">
        <v>703.9771609999999</v>
      </c>
      <c r="AS29" s="509">
        <v>125.98938799999999</v>
      </c>
      <c r="AT29" s="509">
        <v>74.895919</v>
      </c>
      <c r="AU29" s="509">
        <v>207.53314099999997</v>
      </c>
      <c r="AV29" s="509">
        <v>49.185099</v>
      </c>
      <c r="AW29" s="509">
        <v>160.810977</v>
      </c>
      <c r="AX29" s="702"/>
    </row>
    <row r="30" spans="1:50" ht="12.75">
      <c r="A30" s="57" t="s">
        <v>223</v>
      </c>
      <c r="B30" s="503">
        <f t="shared" si="0"/>
        <v>217.571</v>
      </c>
      <c r="C30" s="503">
        <f t="shared" si="1"/>
        <v>793.716</v>
      </c>
      <c r="D30" s="503">
        <f t="shared" si="2"/>
        <v>1087.1770000000001</v>
      </c>
      <c r="E30" s="503">
        <f t="shared" si="3"/>
        <v>122.11099999999999</v>
      </c>
      <c r="F30" s="503">
        <f t="shared" si="4"/>
        <v>66.99705</v>
      </c>
      <c r="G30" s="503">
        <f t="shared" si="5"/>
        <v>336.82800000000003</v>
      </c>
      <c r="H30" s="503">
        <f t="shared" si="6"/>
        <v>147.521</v>
      </c>
      <c r="I30" s="503">
        <f t="shared" si="7"/>
        <v>1256.391</v>
      </c>
      <c r="J30" s="503">
        <f t="shared" si="8"/>
        <v>249.14</v>
      </c>
      <c r="K30" s="503">
        <f t="shared" si="9"/>
        <v>440.498</v>
      </c>
      <c r="L30" s="853">
        <f t="shared" si="11"/>
        <v>723.0529999999999</v>
      </c>
      <c r="M30" s="503">
        <f t="shared" si="10"/>
        <v>5441.003049999999</v>
      </c>
      <c r="O30" s="57" t="s">
        <v>223</v>
      </c>
      <c r="P30" s="503">
        <v>186.218</v>
      </c>
      <c r="Q30" s="503">
        <v>762.091</v>
      </c>
      <c r="R30" s="503">
        <v>549.575</v>
      </c>
      <c r="S30" s="503">
        <v>71.261</v>
      </c>
      <c r="T30" s="503">
        <v>13.60905</v>
      </c>
      <c r="U30" s="503">
        <v>42.418</v>
      </c>
      <c r="V30" s="503">
        <v>31.486</v>
      </c>
      <c r="W30" s="503">
        <v>757.791</v>
      </c>
      <c r="X30" s="503">
        <v>126.77</v>
      </c>
      <c r="Y30" s="503">
        <v>155.498</v>
      </c>
      <c r="Z30" s="503">
        <f t="shared" si="12"/>
        <v>713.0529999999994</v>
      </c>
      <c r="AA30" s="503">
        <v>3409.7700499999996</v>
      </c>
      <c r="AB30" s="701"/>
      <c r="AC30" s="57" t="s">
        <v>223</v>
      </c>
      <c r="AD30" s="503">
        <v>217.571</v>
      </c>
      <c r="AE30" s="503">
        <v>793.716</v>
      </c>
      <c r="AF30" s="503">
        <v>261.17</v>
      </c>
      <c r="AG30" s="503">
        <v>356.8</v>
      </c>
      <c r="AH30" s="503">
        <v>1087.177</v>
      </c>
      <c r="AI30" s="503">
        <v>855.595</v>
      </c>
      <c r="AJ30" s="503">
        <v>74.876</v>
      </c>
      <c r="AK30" s="503">
        <v>64.22</v>
      </c>
      <c r="AL30" s="503">
        <v>122.111</v>
      </c>
      <c r="AM30" s="503">
        <v>83.324</v>
      </c>
      <c r="AN30" s="503">
        <v>14.499</v>
      </c>
      <c r="AO30" s="57" t="s">
        <v>223</v>
      </c>
      <c r="AP30" s="503">
        <v>1256.391</v>
      </c>
      <c r="AQ30" s="503">
        <v>284</v>
      </c>
      <c r="AR30" s="503">
        <v>30.5</v>
      </c>
      <c r="AS30" s="503">
        <v>67</v>
      </c>
      <c r="AT30" s="503">
        <v>7.5</v>
      </c>
      <c r="AU30" s="503">
        <v>54.5</v>
      </c>
      <c r="AV30" s="503">
        <v>8</v>
      </c>
      <c r="AW30" s="503">
        <v>0</v>
      </c>
      <c r="AX30" s="701"/>
    </row>
    <row r="31" spans="1:50" s="506" customFormat="1" ht="12.75">
      <c r="A31" s="91" t="s">
        <v>224</v>
      </c>
      <c r="B31" s="511">
        <f t="shared" si="0"/>
        <v>2239.189193</v>
      </c>
      <c r="C31" s="511">
        <f t="shared" si="1"/>
        <v>5181.430818000001</v>
      </c>
      <c r="D31" s="511">
        <f t="shared" si="2"/>
        <v>6285.292222</v>
      </c>
      <c r="E31" s="511">
        <f t="shared" si="3"/>
        <v>1070.24917</v>
      </c>
      <c r="F31" s="511">
        <f t="shared" si="4"/>
        <v>156.496117</v>
      </c>
      <c r="G31" s="511">
        <f t="shared" si="5"/>
        <v>1442.1923379999998</v>
      </c>
      <c r="H31" s="511">
        <f t="shared" si="6"/>
        <v>615.486504</v>
      </c>
      <c r="I31" s="511">
        <f t="shared" si="7"/>
        <v>6147.490839</v>
      </c>
      <c r="J31" s="511">
        <f t="shared" si="8"/>
        <v>2179.156372</v>
      </c>
      <c r="K31" s="511">
        <f t="shared" si="9"/>
        <v>1741.327563000001</v>
      </c>
      <c r="L31" s="855">
        <f>M31-SUM(B31:K31)</f>
        <v>221.52621299999737</v>
      </c>
      <c r="M31" s="511">
        <f t="shared" si="10"/>
        <v>27279.837349</v>
      </c>
      <c r="O31" s="91" t="s">
        <v>224</v>
      </c>
      <c r="P31" s="511">
        <v>1776.5886520000001</v>
      </c>
      <c r="Q31" s="511">
        <v>4900.990631000001</v>
      </c>
      <c r="R31" s="511">
        <v>3435.527463</v>
      </c>
      <c r="S31" s="511">
        <v>649.311683</v>
      </c>
      <c r="T31" s="511">
        <v>61.76469899999999</v>
      </c>
      <c r="U31" s="511">
        <v>267.84553700000004</v>
      </c>
      <c r="V31" s="511">
        <v>213.174394</v>
      </c>
      <c r="W31" s="511">
        <v>3932.428498</v>
      </c>
      <c r="X31" s="511">
        <v>948.46069</v>
      </c>
      <c r="Y31" s="511">
        <v>587.55333</v>
      </c>
      <c r="Z31" s="511">
        <f t="shared" si="12"/>
        <v>205.39768099999856</v>
      </c>
      <c r="AA31" s="511">
        <v>16979.043257999998</v>
      </c>
      <c r="AB31" s="701"/>
      <c r="AC31" s="91" t="s">
        <v>224</v>
      </c>
      <c r="AD31" s="511">
        <v>2239.189193</v>
      </c>
      <c r="AE31" s="511">
        <v>5181.430818000001</v>
      </c>
      <c r="AF31" s="511">
        <v>2093.4800029999997</v>
      </c>
      <c r="AG31" s="511">
        <v>2074.854044</v>
      </c>
      <c r="AH31" s="511">
        <v>6285.292221999999</v>
      </c>
      <c r="AI31" s="511">
        <v>4770.024727</v>
      </c>
      <c r="AJ31" s="511">
        <v>431.78213200000005</v>
      </c>
      <c r="AK31" s="511">
        <v>460.295754</v>
      </c>
      <c r="AL31" s="511">
        <v>1070.2491699999998</v>
      </c>
      <c r="AM31" s="511">
        <v>769.4521249999999</v>
      </c>
      <c r="AN31" s="511">
        <v>147.282057</v>
      </c>
      <c r="AO31" s="91" t="s">
        <v>113</v>
      </c>
      <c r="AP31" s="511">
        <v>6147.490839</v>
      </c>
      <c r="AQ31" s="511">
        <v>3436.206433</v>
      </c>
      <c r="AR31" s="511">
        <v>734.4771609999999</v>
      </c>
      <c r="AS31" s="511">
        <v>192.989388</v>
      </c>
      <c r="AT31" s="511">
        <v>82.395919</v>
      </c>
      <c r="AU31" s="511">
        <v>262.033141</v>
      </c>
      <c r="AV31" s="511">
        <v>57.185099</v>
      </c>
      <c r="AW31" s="511">
        <v>160.810977</v>
      </c>
      <c r="AX31" s="702"/>
    </row>
    <row r="32" spans="1:50" ht="12.75">
      <c r="A32" s="577" t="s">
        <v>225</v>
      </c>
      <c r="B32" s="503">
        <f t="shared" si="0"/>
        <v>104.29729900000001</v>
      </c>
      <c r="C32" s="503">
        <f t="shared" si="1"/>
        <v>59.844357</v>
      </c>
      <c r="D32" s="503">
        <f t="shared" si="2"/>
        <v>63.64995699999991</v>
      </c>
      <c r="E32" s="503">
        <f t="shared" si="3"/>
        <v>24.828166</v>
      </c>
      <c r="F32" s="503">
        <f t="shared" si="4"/>
        <v>7.9809730000000005</v>
      </c>
      <c r="G32" s="503">
        <f t="shared" si="5"/>
        <v>23.123207999999998</v>
      </c>
      <c r="H32" s="503">
        <f t="shared" si="6"/>
        <v>11.987568</v>
      </c>
      <c r="I32" s="503">
        <f t="shared" si="7"/>
        <v>56.64747199999999</v>
      </c>
      <c r="J32" s="503">
        <f t="shared" si="8"/>
        <v>43.497640000000004</v>
      </c>
      <c r="K32" s="503">
        <f t="shared" si="9"/>
        <v>31.141534</v>
      </c>
      <c r="L32" s="503">
        <f t="shared" si="11"/>
        <v>2.151495000000125</v>
      </c>
      <c r="M32" s="503">
        <f t="shared" si="10"/>
        <v>429.149669</v>
      </c>
      <c r="O32" s="577" t="s">
        <v>225</v>
      </c>
      <c r="P32" s="503">
        <v>78.54641000000001</v>
      </c>
      <c r="Q32" s="503">
        <v>47.28226</v>
      </c>
      <c r="R32" s="503">
        <v>34.700034</v>
      </c>
      <c r="S32" s="503">
        <v>8.323166</v>
      </c>
      <c r="T32" s="503">
        <v>4.464</v>
      </c>
      <c r="U32" s="503">
        <v>1.5562079999999998</v>
      </c>
      <c r="V32" s="503">
        <v>4.701912</v>
      </c>
      <c r="W32" s="503">
        <v>17.492254</v>
      </c>
      <c r="X32" s="503">
        <v>19.784924</v>
      </c>
      <c r="Y32" s="503">
        <v>10.050099</v>
      </c>
      <c r="Z32" s="503">
        <f t="shared" si="12"/>
        <v>2.1514999999999986</v>
      </c>
      <c r="AA32" s="503">
        <v>229.052767</v>
      </c>
      <c r="AB32" s="701"/>
      <c r="AC32" s="680" t="s">
        <v>225</v>
      </c>
      <c r="AD32" s="503">
        <v>104.297299</v>
      </c>
      <c r="AE32" s="503">
        <v>59.844357</v>
      </c>
      <c r="AF32" s="503">
        <v>25.123</v>
      </c>
      <c r="AG32" s="503">
        <v>21.851097000000003</v>
      </c>
      <c r="AH32" s="503">
        <v>63.64995699999991</v>
      </c>
      <c r="AI32" s="503">
        <v>48.077951999999996</v>
      </c>
      <c r="AJ32" s="503">
        <v>2.09</v>
      </c>
      <c r="AK32" s="503">
        <v>7.863</v>
      </c>
      <c r="AL32" s="503">
        <v>24.828166</v>
      </c>
      <c r="AM32" s="503">
        <v>17.508765999999994</v>
      </c>
      <c r="AN32" s="503">
        <v>3.54</v>
      </c>
      <c r="AO32" s="680" t="s">
        <v>225</v>
      </c>
      <c r="AP32" s="503">
        <v>56.647472</v>
      </c>
      <c r="AQ32" s="503">
        <v>0</v>
      </c>
      <c r="AR32" s="503">
        <v>0</v>
      </c>
      <c r="AS32" s="503">
        <v>0</v>
      </c>
      <c r="AT32" s="503">
        <v>0</v>
      </c>
      <c r="AU32" s="503">
        <v>0</v>
      </c>
      <c r="AV32" s="503">
        <v>0</v>
      </c>
      <c r="AW32" s="503">
        <v>0</v>
      </c>
      <c r="AX32" s="701"/>
    </row>
    <row r="33" spans="1:50" s="506" customFormat="1" ht="12.75">
      <c r="A33" s="578" t="s">
        <v>226</v>
      </c>
      <c r="B33" s="505">
        <f t="shared" si="0"/>
        <v>33.485662</v>
      </c>
      <c r="C33" s="505">
        <f t="shared" si="1"/>
        <v>13.293528</v>
      </c>
      <c r="D33" s="505">
        <f t="shared" si="2"/>
        <v>35.806125</v>
      </c>
      <c r="E33" s="505">
        <f t="shared" si="3"/>
        <v>7.695</v>
      </c>
      <c r="F33" s="505">
        <f t="shared" si="4"/>
        <v>0.94</v>
      </c>
      <c r="G33" s="505">
        <f t="shared" si="5"/>
        <v>3.5021750000000003</v>
      </c>
      <c r="H33" s="505">
        <f t="shared" si="6"/>
        <v>1.863</v>
      </c>
      <c r="I33" s="505">
        <f t="shared" si="7"/>
        <v>20.418</v>
      </c>
      <c r="J33" s="505">
        <f t="shared" si="8"/>
        <v>9.207014000000001</v>
      </c>
      <c r="K33" s="505">
        <f t="shared" si="9"/>
        <v>13.052385999999998</v>
      </c>
      <c r="L33" s="505">
        <f t="shared" si="11"/>
        <v>0.1859269999999924</v>
      </c>
      <c r="M33" s="505">
        <f t="shared" si="10"/>
        <v>139.448817</v>
      </c>
      <c r="O33" s="578" t="s">
        <v>226</v>
      </c>
      <c r="P33" s="505">
        <v>29.346266</v>
      </c>
      <c r="Q33" s="505">
        <v>12.643528</v>
      </c>
      <c r="R33" s="505">
        <v>20.699900000000003</v>
      </c>
      <c r="S33" s="505">
        <v>5.675</v>
      </c>
      <c r="T33" s="505">
        <v>0.83</v>
      </c>
      <c r="U33" s="505">
        <v>0.79</v>
      </c>
      <c r="V33" s="505">
        <v>0.925</v>
      </c>
      <c r="W33" s="505">
        <v>6.88</v>
      </c>
      <c r="X33" s="505">
        <v>3.707014</v>
      </c>
      <c r="Y33" s="505">
        <v>4.40054</v>
      </c>
      <c r="Z33" s="505">
        <f t="shared" si="12"/>
        <v>0.18592599999999493</v>
      </c>
      <c r="AA33" s="505">
        <v>86.083174</v>
      </c>
      <c r="AB33" s="701"/>
      <c r="AC33" s="683" t="s">
        <v>226</v>
      </c>
      <c r="AD33" s="505">
        <v>33.485662</v>
      </c>
      <c r="AE33" s="505">
        <v>13.293528</v>
      </c>
      <c r="AF33" s="505">
        <v>4.85</v>
      </c>
      <c r="AG33" s="505">
        <v>4.5</v>
      </c>
      <c r="AH33" s="505">
        <v>35.806125</v>
      </c>
      <c r="AI33" s="505">
        <v>32.326125</v>
      </c>
      <c r="AJ33" s="505">
        <v>0.3</v>
      </c>
      <c r="AK33" s="505">
        <v>0.8</v>
      </c>
      <c r="AL33" s="505">
        <v>7.695</v>
      </c>
      <c r="AM33" s="505">
        <v>4.83</v>
      </c>
      <c r="AN33" s="505">
        <v>1.835</v>
      </c>
      <c r="AO33" s="683" t="s">
        <v>226</v>
      </c>
      <c r="AP33" s="505">
        <v>20.418</v>
      </c>
      <c r="AQ33" s="505">
        <v>0</v>
      </c>
      <c r="AR33" s="505">
        <v>0</v>
      </c>
      <c r="AS33" s="505">
        <v>0.18</v>
      </c>
      <c r="AT33" s="505">
        <v>0.22</v>
      </c>
      <c r="AU33" s="505">
        <v>7.3</v>
      </c>
      <c r="AV33" s="505">
        <v>0.2</v>
      </c>
      <c r="AW33" s="505">
        <v>0</v>
      </c>
      <c r="AX33" s="702"/>
    </row>
    <row r="34" spans="1:50" ht="12.75">
      <c r="A34" s="579" t="s">
        <v>227</v>
      </c>
      <c r="B34" s="503">
        <f t="shared" si="0"/>
        <v>63.316841000000004</v>
      </c>
      <c r="C34" s="503">
        <f t="shared" si="1"/>
        <v>50.172</v>
      </c>
      <c r="D34" s="503">
        <f t="shared" si="2"/>
        <v>58.501</v>
      </c>
      <c r="E34" s="503">
        <f t="shared" si="3"/>
        <v>15.32</v>
      </c>
      <c r="F34" s="503">
        <f t="shared" si="4"/>
        <v>14.633</v>
      </c>
      <c r="G34" s="503">
        <f t="shared" si="5"/>
        <v>37.5285</v>
      </c>
      <c r="H34" s="503">
        <f t="shared" si="6"/>
        <v>16.113999999999997</v>
      </c>
      <c r="I34" s="503">
        <f t="shared" si="7"/>
        <v>71.995</v>
      </c>
      <c r="J34" s="503">
        <f t="shared" si="8"/>
        <v>57.269659000000004</v>
      </c>
      <c r="K34" s="503">
        <f t="shared" si="9"/>
        <v>1.6500000000000001</v>
      </c>
      <c r="L34" s="503">
        <f t="shared" si="11"/>
        <v>0.5</v>
      </c>
      <c r="M34" s="503">
        <f t="shared" si="10"/>
        <v>387</v>
      </c>
      <c r="O34" s="579" t="s">
        <v>227</v>
      </c>
      <c r="P34" s="503">
        <v>38.905841</v>
      </c>
      <c r="Q34" s="503">
        <v>47.592</v>
      </c>
      <c r="R34" s="503">
        <v>36.531</v>
      </c>
      <c r="S34" s="503">
        <v>8.963</v>
      </c>
      <c r="T34" s="503">
        <v>7.071</v>
      </c>
      <c r="U34" s="503">
        <v>0.4625</v>
      </c>
      <c r="V34" s="503">
        <v>4.709</v>
      </c>
      <c r="W34" s="503">
        <v>12.322</v>
      </c>
      <c r="X34" s="503">
        <v>13.859979</v>
      </c>
      <c r="Y34" s="503">
        <v>0.3</v>
      </c>
      <c r="Z34" s="503">
        <f t="shared" si="12"/>
        <v>0.19999999999998863</v>
      </c>
      <c r="AA34" s="503">
        <v>170.91632</v>
      </c>
      <c r="AB34" s="701"/>
      <c r="AC34" s="680" t="s">
        <v>227</v>
      </c>
      <c r="AD34" s="503">
        <v>63.316841000000004</v>
      </c>
      <c r="AE34" s="503">
        <v>50.172</v>
      </c>
      <c r="AF34" s="503">
        <v>33.172</v>
      </c>
      <c r="AG34" s="503">
        <v>13.035</v>
      </c>
      <c r="AH34" s="503">
        <v>58.501</v>
      </c>
      <c r="AI34" s="503">
        <v>48.758</v>
      </c>
      <c r="AJ34" s="503">
        <v>1.105</v>
      </c>
      <c r="AK34" s="503">
        <v>6.32</v>
      </c>
      <c r="AL34" s="503">
        <v>15.32</v>
      </c>
      <c r="AM34" s="503">
        <v>10.856</v>
      </c>
      <c r="AN34" s="503">
        <v>1.2</v>
      </c>
      <c r="AO34" s="680" t="s">
        <v>227</v>
      </c>
      <c r="AP34" s="503">
        <v>71.995</v>
      </c>
      <c r="AQ34" s="503">
        <v>0</v>
      </c>
      <c r="AR34" s="503">
        <v>0</v>
      </c>
      <c r="AS34" s="503">
        <v>3.62</v>
      </c>
      <c r="AT34" s="503">
        <v>0</v>
      </c>
      <c r="AU34" s="503">
        <v>0</v>
      </c>
      <c r="AV34" s="503">
        <v>0</v>
      </c>
      <c r="AW34" s="503">
        <v>0</v>
      </c>
      <c r="AX34" s="701"/>
    </row>
    <row r="35" spans="1:50" s="506" customFormat="1" ht="12.75">
      <c r="A35" s="578" t="s">
        <v>228</v>
      </c>
      <c r="B35" s="505">
        <f t="shared" si="0"/>
        <v>62.881725</v>
      </c>
      <c r="C35" s="505">
        <f t="shared" si="1"/>
        <v>104.47</v>
      </c>
      <c r="D35" s="505">
        <f t="shared" si="2"/>
        <v>160.85</v>
      </c>
      <c r="E35" s="505">
        <f t="shared" si="3"/>
        <v>96.5128</v>
      </c>
      <c r="F35" s="505">
        <f t="shared" si="4"/>
        <v>1.46</v>
      </c>
      <c r="G35" s="505">
        <f t="shared" si="5"/>
        <v>16.759800000000002</v>
      </c>
      <c r="H35" s="505">
        <f t="shared" si="6"/>
        <v>34.24657</v>
      </c>
      <c r="I35" s="505">
        <f t="shared" si="7"/>
        <v>197.80360000000002</v>
      </c>
      <c r="J35" s="505">
        <f t="shared" si="8"/>
        <v>49.292500000000004</v>
      </c>
      <c r="K35" s="505">
        <f t="shared" si="9"/>
        <v>40.54168</v>
      </c>
      <c r="L35" s="505">
        <f t="shared" si="11"/>
        <v>0.8743249999999989</v>
      </c>
      <c r="M35" s="505">
        <f t="shared" si="10"/>
        <v>765.693</v>
      </c>
      <c r="O35" s="578" t="s">
        <v>228</v>
      </c>
      <c r="P35" s="505">
        <v>53.306975</v>
      </c>
      <c r="Q35" s="505">
        <v>91.5</v>
      </c>
      <c r="R35" s="505">
        <v>61.165</v>
      </c>
      <c r="S35" s="505">
        <v>19.6038</v>
      </c>
      <c r="T35" s="505">
        <v>1.46</v>
      </c>
      <c r="U35" s="505">
        <v>1.8188</v>
      </c>
      <c r="V35" s="505">
        <v>13.4734</v>
      </c>
      <c r="W35" s="505">
        <v>36.0745</v>
      </c>
      <c r="X35" s="505">
        <v>25.954</v>
      </c>
      <c r="Y35" s="505">
        <v>12.449200000000001</v>
      </c>
      <c r="Z35" s="505">
        <f t="shared" si="12"/>
        <v>0.8743249999999989</v>
      </c>
      <c r="AA35" s="505">
        <v>317.68</v>
      </c>
      <c r="AB35" s="701"/>
      <c r="AC35" s="683" t="s">
        <v>228</v>
      </c>
      <c r="AD35" s="505">
        <v>62.881724999999996</v>
      </c>
      <c r="AE35" s="505">
        <v>104.47</v>
      </c>
      <c r="AF35" s="505">
        <v>24.04</v>
      </c>
      <c r="AG35" s="505">
        <v>29.91</v>
      </c>
      <c r="AH35" s="505">
        <v>160.85</v>
      </c>
      <c r="AI35" s="505">
        <v>103.69</v>
      </c>
      <c r="AJ35" s="505">
        <v>0.74</v>
      </c>
      <c r="AK35" s="505">
        <v>11.68</v>
      </c>
      <c r="AL35" s="505">
        <v>96.5128</v>
      </c>
      <c r="AM35" s="505">
        <v>59.41</v>
      </c>
      <c r="AN35" s="505">
        <v>1.512</v>
      </c>
      <c r="AO35" s="683" t="s">
        <v>228</v>
      </c>
      <c r="AP35" s="505">
        <v>197.80360000000002</v>
      </c>
      <c r="AQ35" s="505">
        <v>0</v>
      </c>
      <c r="AR35" s="505">
        <v>0</v>
      </c>
      <c r="AS35" s="505">
        <v>27.68</v>
      </c>
      <c r="AT35" s="505">
        <v>0</v>
      </c>
      <c r="AU35" s="505">
        <v>0</v>
      </c>
      <c r="AV35" s="505">
        <v>0</v>
      </c>
      <c r="AW35" s="505">
        <v>0</v>
      </c>
      <c r="AX35" s="702"/>
    </row>
    <row r="36" spans="1:50" ht="12.75">
      <c r="A36" s="100" t="s">
        <v>325</v>
      </c>
      <c r="B36" s="503">
        <f t="shared" si="0"/>
        <v>263.981527</v>
      </c>
      <c r="C36" s="503">
        <f t="shared" si="1"/>
        <v>227.779885</v>
      </c>
      <c r="D36" s="503">
        <f t="shared" si="2"/>
        <v>318.8070819999999</v>
      </c>
      <c r="E36" s="503">
        <f t="shared" si="3"/>
        <v>144.355966</v>
      </c>
      <c r="F36" s="503">
        <f t="shared" si="4"/>
        <v>25.013973</v>
      </c>
      <c r="G36" s="503">
        <f t="shared" si="5"/>
        <v>80.913683</v>
      </c>
      <c r="H36" s="503">
        <f t="shared" si="6"/>
        <v>64.211138</v>
      </c>
      <c r="I36" s="503">
        <f t="shared" si="7"/>
        <v>346.86407199999996</v>
      </c>
      <c r="J36" s="503">
        <f t="shared" si="8"/>
        <v>159.266813</v>
      </c>
      <c r="K36" s="503">
        <f t="shared" si="9"/>
        <v>86.3856</v>
      </c>
      <c r="L36" s="503">
        <f t="shared" si="11"/>
        <v>3.7117470000000594</v>
      </c>
      <c r="M36" s="503">
        <f t="shared" si="10"/>
        <v>1721.291486</v>
      </c>
      <c r="O36" s="100" t="s">
        <v>325</v>
      </c>
      <c r="P36" s="503">
        <v>200.105492</v>
      </c>
      <c r="Q36" s="503">
        <v>199.017788</v>
      </c>
      <c r="R36" s="503">
        <v>153.095934</v>
      </c>
      <c r="S36" s="503">
        <v>42.564966</v>
      </c>
      <c r="T36" s="503">
        <v>13.825</v>
      </c>
      <c r="U36" s="503">
        <v>4.627508</v>
      </c>
      <c r="V36" s="503">
        <v>23.809312</v>
      </c>
      <c r="W36" s="503">
        <v>72.768754</v>
      </c>
      <c r="X36" s="503">
        <v>63.305917</v>
      </c>
      <c r="Y36" s="503">
        <v>27.199839</v>
      </c>
      <c r="Z36" s="503">
        <f t="shared" si="12"/>
        <v>3.411750999999981</v>
      </c>
      <c r="AA36" s="503">
        <v>803.732261</v>
      </c>
      <c r="AB36" s="701"/>
      <c r="AC36" s="589" t="s">
        <v>325</v>
      </c>
      <c r="AD36" s="503">
        <v>263.981527</v>
      </c>
      <c r="AE36" s="503">
        <v>227.779885</v>
      </c>
      <c r="AF36" s="503">
        <v>87.185</v>
      </c>
      <c r="AG36" s="503">
        <v>69.29609699999999</v>
      </c>
      <c r="AH36" s="503">
        <v>318.8070819999999</v>
      </c>
      <c r="AI36" s="503">
        <v>232.85207699999998</v>
      </c>
      <c r="AJ36" s="503">
        <v>4.235</v>
      </c>
      <c r="AK36" s="503">
        <v>26.663</v>
      </c>
      <c r="AL36" s="503">
        <v>144.35596600000002</v>
      </c>
      <c r="AM36" s="503">
        <v>92.604766</v>
      </c>
      <c r="AN36" s="503">
        <v>8.087</v>
      </c>
      <c r="AO36" s="589" t="s">
        <v>325</v>
      </c>
      <c r="AP36" s="503">
        <v>346.86407199999996</v>
      </c>
      <c r="AQ36" s="503">
        <v>0</v>
      </c>
      <c r="AR36" s="503">
        <v>0</v>
      </c>
      <c r="AS36" s="503">
        <v>31.48</v>
      </c>
      <c r="AT36" s="503">
        <v>0.22</v>
      </c>
      <c r="AU36" s="503">
        <v>7.3</v>
      </c>
      <c r="AV36" s="503">
        <v>0.2</v>
      </c>
      <c r="AW36" s="503">
        <v>0</v>
      </c>
      <c r="AX36" s="701"/>
    </row>
    <row r="37" spans="1:50" s="506" customFormat="1" ht="12.75">
      <c r="A37" s="582" t="s">
        <v>324</v>
      </c>
      <c r="B37" s="511">
        <f t="shared" si="0"/>
        <v>2503.17072</v>
      </c>
      <c r="C37" s="511">
        <f t="shared" si="1"/>
        <v>5409.210703000001</v>
      </c>
      <c r="D37" s="511">
        <f t="shared" si="2"/>
        <v>6604.099303999999</v>
      </c>
      <c r="E37" s="511">
        <f t="shared" si="3"/>
        <v>1214.605136</v>
      </c>
      <c r="F37" s="511">
        <f t="shared" si="4"/>
        <v>181.51009</v>
      </c>
      <c r="G37" s="511">
        <f t="shared" si="5"/>
        <v>1523.106021</v>
      </c>
      <c r="H37" s="511">
        <f t="shared" si="6"/>
        <v>679.697642</v>
      </c>
      <c r="I37" s="511">
        <f t="shared" si="7"/>
        <v>6494.354911</v>
      </c>
      <c r="J37" s="511">
        <f t="shared" si="8"/>
        <v>2338.423185</v>
      </c>
      <c r="K37" s="511">
        <f t="shared" si="9"/>
        <v>1827.7131630000008</v>
      </c>
      <c r="L37" s="511">
        <f t="shared" si="11"/>
        <v>211.90827600000557</v>
      </c>
      <c r="M37" s="511">
        <f>AA37+AA80</f>
        <v>28987.799151000003</v>
      </c>
      <c r="O37" s="582" t="s">
        <v>324</v>
      </c>
      <c r="P37" s="511">
        <v>1976.6941440000003</v>
      </c>
      <c r="Q37" s="511">
        <v>5100.008419000001</v>
      </c>
      <c r="R37" s="511">
        <v>3588.623397</v>
      </c>
      <c r="S37" s="511">
        <v>691.8766489999999</v>
      </c>
      <c r="T37" s="511">
        <v>75.589699</v>
      </c>
      <c r="U37" s="511">
        <v>272.47304499999996</v>
      </c>
      <c r="V37" s="511">
        <v>236.983706</v>
      </c>
      <c r="W37" s="511">
        <v>4005.1972520000004</v>
      </c>
      <c r="X37" s="511">
        <v>1011.7666069999999</v>
      </c>
      <c r="Y37" s="511">
        <v>614.753169</v>
      </c>
      <c r="Z37" s="511">
        <f t="shared" si="12"/>
        <v>195.47974799999793</v>
      </c>
      <c r="AA37" s="511">
        <v>17769.445835</v>
      </c>
      <c r="AB37" s="701"/>
      <c r="AC37" s="686" t="s">
        <v>324</v>
      </c>
      <c r="AD37" s="511">
        <v>2503.17072</v>
      </c>
      <c r="AE37" s="511">
        <v>5409.210703000001</v>
      </c>
      <c r="AF37" s="511">
        <v>2180.665003</v>
      </c>
      <c r="AG37" s="511">
        <v>2144.150141</v>
      </c>
      <c r="AH37" s="511">
        <v>6604.099303999999</v>
      </c>
      <c r="AI37" s="511">
        <v>5002.8768039999995</v>
      </c>
      <c r="AJ37" s="511">
        <v>436.01713200000006</v>
      </c>
      <c r="AK37" s="511">
        <v>486.958754</v>
      </c>
      <c r="AL37" s="511">
        <v>1214.605136</v>
      </c>
      <c r="AM37" s="511">
        <v>862.0568909999998</v>
      </c>
      <c r="AN37" s="511">
        <v>155.369057</v>
      </c>
      <c r="AO37" s="686" t="s">
        <v>324</v>
      </c>
      <c r="AP37" s="511">
        <v>6494.354911</v>
      </c>
      <c r="AQ37" s="511">
        <v>3436.206433</v>
      </c>
      <c r="AR37" s="511">
        <v>734.4771609999999</v>
      </c>
      <c r="AS37" s="511">
        <v>224.46938799999998</v>
      </c>
      <c r="AT37" s="511">
        <v>82.615919</v>
      </c>
      <c r="AU37" s="511">
        <v>269.33314099999996</v>
      </c>
      <c r="AV37" s="511">
        <v>57.385099000000004</v>
      </c>
      <c r="AW37" s="511">
        <v>160.810977</v>
      </c>
      <c r="AX37" s="702"/>
    </row>
    <row r="38" spans="1:51" ht="12.75">
      <c r="A38" s="346" t="s">
        <v>441</v>
      </c>
      <c r="B38" s="5"/>
      <c r="C38" s="5"/>
      <c r="D38" s="5"/>
      <c r="E38" s="6"/>
      <c r="F38" s="6"/>
      <c r="G38" s="5"/>
      <c r="H38" s="458"/>
      <c r="I38" s="6"/>
      <c r="J38" s="5"/>
      <c r="K38" s="701"/>
      <c r="O38" s="346" t="s">
        <v>441</v>
      </c>
      <c r="P38" s="5"/>
      <c r="Q38" s="5"/>
      <c r="R38" s="5"/>
      <c r="S38" s="6"/>
      <c r="T38" s="6"/>
      <c r="U38" s="5"/>
      <c r="V38" s="458"/>
      <c r="W38" s="6"/>
      <c r="X38" s="5"/>
      <c r="AC38" s="346" t="s">
        <v>441</v>
      </c>
      <c r="AD38" s="5"/>
      <c r="AE38" s="169"/>
      <c r="AF38" s="5"/>
      <c r="AG38" s="6"/>
      <c r="AH38" s="527"/>
      <c r="AI38" s="5"/>
      <c r="AJ38" s="458"/>
      <c r="AK38" s="6"/>
      <c r="AM38" s="701"/>
      <c r="AO38" s="346" t="s">
        <v>441</v>
      </c>
      <c r="AP38" s="5"/>
      <c r="AQ38" s="169"/>
      <c r="AR38" s="5"/>
      <c r="AS38" s="6"/>
      <c r="AT38" s="527"/>
      <c r="AU38" s="5"/>
      <c r="AV38" s="458"/>
      <c r="AW38" s="6"/>
      <c r="AY38" s="701"/>
    </row>
    <row r="39" spans="1:49" ht="14.25" customHeight="1">
      <c r="A39" s="346" t="s">
        <v>432</v>
      </c>
      <c r="B39" s="829"/>
      <c r="C39" s="829"/>
      <c r="D39" s="829"/>
      <c r="E39" s="829"/>
      <c r="F39" s="829"/>
      <c r="G39" s="829"/>
      <c r="H39" s="829"/>
      <c r="I39" s="829"/>
      <c r="J39" s="1179"/>
      <c r="K39" s="1180"/>
      <c r="L39" s="1180"/>
      <c r="M39" s="1180"/>
      <c r="O39" s="346" t="s">
        <v>477</v>
      </c>
      <c r="P39" s="569"/>
      <c r="Q39" s="569"/>
      <c r="R39" s="569"/>
      <c r="S39" s="569"/>
      <c r="T39" s="569"/>
      <c r="U39" s="569"/>
      <c r="V39" s="569"/>
      <c r="W39" s="569"/>
      <c r="X39" s="5"/>
      <c r="AC39" s="703"/>
      <c r="AD39" s="569"/>
      <c r="AE39" s="569"/>
      <c r="AF39" s="569"/>
      <c r="AG39" s="569"/>
      <c r="AH39" s="569"/>
      <c r="AI39" s="569"/>
      <c r="AJ39" s="569"/>
      <c r="AK39" s="569"/>
      <c r="AO39" s="346"/>
      <c r="AP39" s="569"/>
      <c r="AQ39" s="569"/>
      <c r="AR39" s="569"/>
      <c r="AS39" s="569"/>
      <c r="AT39" s="569"/>
      <c r="AU39" s="569"/>
      <c r="AV39" s="569"/>
      <c r="AW39" s="569"/>
    </row>
    <row r="40" spans="1:24" ht="14.25" customHeight="1">
      <c r="A40" s="346" t="s">
        <v>478</v>
      </c>
      <c r="B40" s="704"/>
      <c r="C40" s="704"/>
      <c r="D40" s="704"/>
      <c r="E40" s="704"/>
      <c r="F40" s="704"/>
      <c r="G40" s="827"/>
      <c r="H40" s="828"/>
      <c r="I40" s="828"/>
      <c r="J40" s="1180"/>
      <c r="K40" s="1180"/>
      <c r="L40" s="1180"/>
      <c r="M40" s="1180"/>
      <c r="O40" s="346"/>
      <c r="P40" s="569"/>
      <c r="Q40" s="569"/>
      <c r="R40" s="569"/>
      <c r="S40" s="569"/>
      <c r="T40" s="569"/>
      <c r="U40" s="569"/>
      <c r="V40" s="569"/>
      <c r="W40" s="569"/>
      <c r="X40" s="5"/>
    </row>
    <row r="41" spans="1:26" ht="12.75">
      <c r="A41" s="5"/>
      <c r="B41" s="5"/>
      <c r="C41" s="5"/>
      <c r="D41" s="5"/>
      <c r="E41" s="5"/>
      <c r="F41" s="5"/>
      <c r="G41" s="116"/>
      <c r="H41" s="116"/>
      <c r="I41" s="116"/>
      <c r="J41" s="1180"/>
      <c r="K41" s="1180"/>
      <c r="L41" s="1180"/>
      <c r="M41" s="1180"/>
      <c r="Z41" s="701"/>
    </row>
    <row r="42" spans="1:41" ht="20.25">
      <c r="A42" s="192" t="s">
        <v>114</v>
      </c>
      <c r="B42" s="506"/>
      <c r="C42" s="506"/>
      <c r="D42" s="506"/>
      <c r="E42" s="506"/>
      <c r="F42" s="506"/>
      <c r="G42" s="506"/>
      <c r="H42" s="506"/>
      <c r="I42" s="506"/>
      <c r="J42" s="506"/>
      <c r="K42" s="506"/>
      <c r="L42" s="506"/>
      <c r="M42" s="506"/>
      <c r="O42" s="671" t="s">
        <v>175</v>
      </c>
      <c r="P42" s="5"/>
      <c r="Q42" s="5"/>
      <c r="R42" s="5"/>
      <c r="S42" s="6"/>
      <c r="T42" s="6"/>
      <c r="U42" s="5"/>
      <c r="V42" s="6"/>
      <c r="W42" s="6"/>
      <c r="X42" s="6"/>
      <c r="AA42" s="701"/>
      <c r="AC42" s="671" t="s">
        <v>175</v>
      </c>
      <c r="AO42" s="671" t="s">
        <v>175</v>
      </c>
    </row>
    <row r="43" spans="1:41" ht="18">
      <c r="A43" s="707" t="s">
        <v>440</v>
      </c>
      <c r="B43" s="1255"/>
      <c r="C43" s="1255"/>
      <c r="D43" s="1255"/>
      <c r="E43" s="1255"/>
      <c r="F43" s="1255"/>
      <c r="G43" s="118"/>
      <c r="H43" s="506"/>
      <c r="I43" s="506"/>
      <c r="J43" s="506"/>
      <c r="K43" s="506"/>
      <c r="L43" s="506"/>
      <c r="M43" s="506"/>
      <c r="O43" s="771" t="s">
        <v>5</v>
      </c>
      <c r="P43" s="777"/>
      <c r="Q43" s="777"/>
      <c r="R43" s="777"/>
      <c r="S43" s="777"/>
      <c r="T43" s="777"/>
      <c r="U43" s="777"/>
      <c r="V43" s="777"/>
      <c r="W43" s="777"/>
      <c r="X43" s="787"/>
      <c r="AC43" s="572" t="s">
        <v>6</v>
      </c>
      <c r="AO43" s="572" t="s">
        <v>7</v>
      </c>
    </row>
    <row r="44" spans="1:41" s="506" customFormat="1" ht="18">
      <c r="A44" s="1112" t="s">
        <v>451</v>
      </c>
      <c r="B44" s="118"/>
      <c r="C44" s="118"/>
      <c r="D44" s="118"/>
      <c r="E44" s="118"/>
      <c r="F44" s="118"/>
      <c r="G44" s="118"/>
      <c r="O44" s="1116"/>
      <c r="P44" s="1117"/>
      <c r="Q44" s="1117"/>
      <c r="R44" s="1117"/>
      <c r="S44" s="1117"/>
      <c r="T44" s="1117"/>
      <c r="U44" s="1117"/>
      <c r="V44" s="1117"/>
      <c r="W44" s="1117"/>
      <c r="X44" s="1118"/>
      <c r="AC44" s="189"/>
      <c r="AO44" s="189"/>
    </row>
    <row r="45" spans="1:29" ht="18.75" customHeight="1">
      <c r="A45" s="1254" t="s">
        <v>190</v>
      </c>
      <c r="B45" s="506"/>
      <c r="C45" s="506"/>
      <c r="D45" s="506"/>
      <c r="E45" s="506"/>
      <c r="F45" s="506"/>
      <c r="G45" s="506"/>
      <c r="H45" s="506"/>
      <c r="I45" s="506"/>
      <c r="J45" s="506"/>
      <c r="K45" s="506"/>
      <c r="L45" s="506"/>
      <c r="M45" s="506"/>
      <c r="O45" s="692"/>
      <c r="P45" s="692"/>
      <c r="Q45" s="692"/>
      <c r="R45" s="692"/>
      <c r="S45" s="692"/>
      <c r="T45" s="692"/>
      <c r="U45" s="692"/>
      <c r="V45" s="692"/>
      <c r="W45" s="692"/>
      <c r="X45" s="692"/>
      <c r="Y45" s="692"/>
      <c r="Z45" s="692"/>
      <c r="AA45" s="692"/>
      <c r="AC45" s="632"/>
    </row>
    <row r="46" spans="1:41" ht="15" customHeight="1">
      <c r="A46" s="1254"/>
      <c r="B46" s="506"/>
      <c r="C46" s="506"/>
      <c r="D46" s="506"/>
      <c r="E46" s="506"/>
      <c r="F46" s="506"/>
      <c r="G46" s="506"/>
      <c r="H46" s="506"/>
      <c r="I46" s="506"/>
      <c r="J46" s="506"/>
      <c r="K46" s="506"/>
      <c r="L46" s="506"/>
      <c r="M46" s="506"/>
      <c r="O46" s="769"/>
      <c r="P46" s="692"/>
      <c r="Q46" s="692"/>
      <c r="R46" s="692"/>
      <c r="S46" s="692"/>
      <c r="T46" s="692"/>
      <c r="U46" s="692"/>
      <c r="V46" s="692"/>
      <c r="W46" s="692"/>
      <c r="X46" s="692"/>
      <c r="Y46" s="692"/>
      <c r="Z46" s="692"/>
      <c r="AC46" s="769"/>
      <c r="AO46" s="769" t="s">
        <v>193</v>
      </c>
    </row>
    <row r="47" spans="1:41" ht="15.75" customHeight="1">
      <c r="A47" s="13"/>
      <c r="B47" s="506"/>
      <c r="C47" s="506"/>
      <c r="D47" s="506"/>
      <c r="E47" s="506"/>
      <c r="F47" s="506"/>
      <c r="G47" s="506"/>
      <c r="H47" s="506"/>
      <c r="I47" s="506"/>
      <c r="J47" s="506"/>
      <c r="K47" s="506"/>
      <c r="L47" s="506"/>
      <c r="M47" s="506"/>
      <c r="O47" s="1112" t="s">
        <v>194</v>
      </c>
      <c r="P47" s="571"/>
      <c r="Q47" s="18"/>
      <c r="R47" s="18"/>
      <c r="S47" s="18"/>
      <c r="T47" s="18"/>
      <c r="U47" s="18"/>
      <c r="V47" s="18"/>
      <c r="W47" s="24"/>
      <c r="X47" s="43"/>
      <c r="AC47" s="1112" t="s">
        <v>194</v>
      </c>
      <c r="AO47" s="1112" t="s">
        <v>194</v>
      </c>
    </row>
    <row r="48" spans="1:51" ht="15.75" customHeight="1">
      <c r="A48" s="13"/>
      <c r="B48" s="506"/>
      <c r="C48" s="506"/>
      <c r="D48" s="506"/>
      <c r="E48" s="506"/>
      <c r="F48" s="506"/>
      <c r="G48" s="506"/>
      <c r="H48" s="506"/>
      <c r="I48" s="506"/>
      <c r="J48" s="506"/>
      <c r="K48" s="506"/>
      <c r="L48" s="506"/>
      <c r="M48" s="506"/>
      <c r="O48" s="693"/>
      <c r="P48" s="694" t="s">
        <v>69</v>
      </c>
      <c r="Q48" s="694" t="s">
        <v>70</v>
      </c>
      <c r="R48" s="695"/>
      <c r="S48" s="694" t="s">
        <v>71</v>
      </c>
      <c r="T48" s="694" t="s">
        <v>72</v>
      </c>
      <c r="U48" s="694" t="s">
        <v>391</v>
      </c>
      <c r="V48" s="695"/>
      <c r="W48" s="484"/>
      <c r="X48" s="694" t="s">
        <v>74</v>
      </c>
      <c r="Y48" s="694" t="s">
        <v>189</v>
      </c>
      <c r="Z48" s="694"/>
      <c r="AA48" s="694" t="s">
        <v>75</v>
      </c>
      <c r="AC48" s="693"/>
      <c r="AD48" s="1503" t="s">
        <v>115</v>
      </c>
      <c r="AE48" s="1504"/>
      <c r="AF48" s="1504"/>
      <c r="AG48" s="1504"/>
      <c r="AH48" s="1505"/>
      <c r="AI48" s="1503" t="s">
        <v>84</v>
      </c>
      <c r="AJ48" s="1504"/>
      <c r="AK48" s="1504"/>
      <c r="AL48" s="1504"/>
      <c r="AM48" s="1504"/>
      <c r="AN48" s="1505"/>
      <c r="AO48" s="693"/>
      <c r="AP48" s="1503" t="s">
        <v>116</v>
      </c>
      <c r="AQ48" s="1504"/>
      <c r="AR48" s="1504"/>
      <c r="AS48" s="1504"/>
      <c r="AT48" s="1505"/>
      <c r="AU48" s="536" t="s">
        <v>172</v>
      </c>
      <c r="AV48" s="469"/>
      <c r="AW48" s="469"/>
      <c r="AX48" s="469"/>
      <c r="AY48" s="469"/>
    </row>
    <row r="49" spans="1:51" ht="12.75">
      <c r="A49" s="13"/>
      <c r="B49" s="506"/>
      <c r="C49" s="506"/>
      <c r="D49" s="506"/>
      <c r="E49" s="506"/>
      <c r="F49" s="506"/>
      <c r="G49" s="506"/>
      <c r="H49" s="506"/>
      <c r="I49" s="506"/>
      <c r="J49" s="506"/>
      <c r="K49" s="506"/>
      <c r="L49" s="506"/>
      <c r="M49" s="506"/>
      <c r="O49" s="34" t="s">
        <v>195</v>
      </c>
      <c r="P49" s="696" t="s">
        <v>79</v>
      </c>
      <c r="Q49" s="696" t="s">
        <v>80</v>
      </c>
      <c r="R49" s="696" t="s">
        <v>393</v>
      </c>
      <c r="S49" s="696" t="s">
        <v>81</v>
      </c>
      <c r="T49" s="696" t="s">
        <v>82</v>
      </c>
      <c r="U49" s="696" t="s">
        <v>83</v>
      </c>
      <c r="V49" s="696" t="s">
        <v>390</v>
      </c>
      <c r="W49" s="696" t="s">
        <v>85</v>
      </c>
      <c r="X49" s="696" t="s">
        <v>86</v>
      </c>
      <c r="Y49" s="696" t="s">
        <v>87</v>
      </c>
      <c r="Z49" s="696" t="s">
        <v>241</v>
      </c>
      <c r="AA49" s="696" t="s">
        <v>427</v>
      </c>
      <c r="AC49" s="34" t="s">
        <v>195</v>
      </c>
      <c r="AD49" s="697" t="s">
        <v>88</v>
      </c>
      <c r="AE49" s="697" t="s">
        <v>117</v>
      </c>
      <c r="AF49" s="697" t="s">
        <v>118</v>
      </c>
      <c r="AG49" s="697" t="s">
        <v>119</v>
      </c>
      <c r="AH49" s="708" t="s">
        <v>120</v>
      </c>
      <c r="AI49" s="860" t="s">
        <v>88</v>
      </c>
      <c r="AJ49" s="697" t="s">
        <v>121</v>
      </c>
      <c r="AK49" s="697" t="s">
        <v>122</v>
      </c>
      <c r="AL49" s="697" t="s">
        <v>122</v>
      </c>
      <c r="AM49" s="697" t="s">
        <v>122</v>
      </c>
      <c r="AN49" s="697" t="s">
        <v>123</v>
      </c>
      <c r="AO49" s="34" t="s">
        <v>195</v>
      </c>
      <c r="AP49" s="697" t="s">
        <v>88</v>
      </c>
      <c r="AQ49" s="697" t="s">
        <v>124</v>
      </c>
      <c r="AR49" s="697" t="s">
        <v>125</v>
      </c>
      <c r="AS49" s="697" t="s">
        <v>126</v>
      </c>
      <c r="AT49" s="709" t="s">
        <v>127</v>
      </c>
      <c r="AU49" s="553" t="s">
        <v>171</v>
      </c>
      <c r="AV49" s="632"/>
      <c r="AW49" s="632"/>
      <c r="AX49" s="632"/>
      <c r="AY49" s="632"/>
    </row>
    <row r="50" spans="1:51" ht="12.75">
      <c r="A50" s="13"/>
      <c r="B50" s="506"/>
      <c r="C50" s="506"/>
      <c r="D50" s="506"/>
      <c r="E50" s="506"/>
      <c r="F50" s="506"/>
      <c r="G50" s="506"/>
      <c r="H50" s="506"/>
      <c r="I50" s="506"/>
      <c r="J50" s="506"/>
      <c r="K50" s="506"/>
      <c r="L50" s="506"/>
      <c r="M50" s="506"/>
      <c r="O50" s="698"/>
      <c r="P50" s="699"/>
      <c r="Q50" s="554" t="s">
        <v>99</v>
      </c>
      <c r="R50" s="488"/>
      <c r="S50" s="554" t="s">
        <v>100</v>
      </c>
      <c r="T50" s="554" t="s">
        <v>101</v>
      </c>
      <c r="U50" s="554" t="s">
        <v>102</v>
      </c>
      <c r="V50" s="488"/>
      <c r="W50" s="488"/>
      <c r="X50" s="488"/>
      <c r="Y50" s="488"/>
      <c r="Z50" s="488"/>
      <c r="AA50" s="554" t="s">
        <v>392</v>
      </c>
      <c r="AC50" s="698"/>
      <c r="AD50" s="52"/>
      <c r="AE50" s="52" t="s">
        <v>128</v>
      </c>
      <c r="AF50" s="700" t="s">
        <v>129</v>
      </c>
      <c r="AG50" s="52" t="s">
        <v>130</v>
      </c>
      <c r="AH50" s="710" t="s">
        <v>131</v>
      </c>
      <c r="AI50" s="1131"/>
      <c r="AJ50" s="700" t="s">
        <v>132</v>
      </c>
      <c r="AK50" s="700" t="s">
        <v>133</v>
      </c>
      <c r="AL50" s="700" t="s">
        <v>134</v>
      </c>
      <c r="AM50" s="700" t="s">
        <v>135</v>
      </c>
      <c r="AN50" s="700" t="s">
        <v>136</v>
      </c>
      <c r="AO50" s="698"/>
      <c r="AP50" s="52"/>
      <c r="AQ50" s="52" t="s">
        <v>137</v>
      </c>
      <c r="AR50" s="700" t="s">
        <v>138</v>
      </c>
      <c r="AS50" s="52" t="s">
        <v>139</v>
      </c>
      <c r="AT50" s="711" t="s">
        <v>140</v>
      </c>
      <c r="AU50" s="516" t="s">
        <v>101</v>
      </c>
      <c r="AV50" s="632"/>
      <c r="AW50" s="632"/>
      <c r="AX50" s="632"/>
      <c r="AY50" s="632"/>
    </row>
    <row r="51" spans="1:47" ht="12.75">
      <c r="A51" s="13"/>
      <c r="B51" s="506"/>
      <c r="C51" s="506"/>
      <c r="D51" s="506"/>
      <c r="E51" s="506"/>
      <c r="F51" s="506"/>
      <c r="G51" s="506"/>
      <c r="H51" s="506"/>
      <c r="I51" s="506"/>
      <c r="J51" s="506"/>
      <c r="K51" s="506"/>
      <c r="L51" s="506"/>
      <c r="M51" s="506"/>
      <c r="O51" s="584" t="s">
        <v>201</v>
      </c>
      <c r="P51" s="503">
        <v>4.60676</v>
      </c>
      <c r="Q51" s="503">
        <v>2.55</v>
      </c>
      <c r="R51" s="503">
        <v>53.643208</v>
      </c>
      <c r="S51" s="503">
        <v>4.382</v>
      </c>
      <c r="T51" s="503">
        <v>0.1</v>
      </c>
      <c r="U51" s="503">
        <v>8.893</v>
      </c>
      <c r="V51" s="503">
        <v>9.578700000000001</v>
      </c>
      <c r="W51" s="503">
        <v>79.25</v>
      </c>
      <c r="X51" s="503">
        <v>30.758</v>
      </c>
      <c r="Y51" s="503">
        <f>'T10'!G9</f>
        <v>53.253042</v>
      </c>
      <c r="Z51" s="503">
        <f>AA51-SUM(P51:Y51)</f>
        <v>-1.0000000003174137E-05</v>
      </c>
      <c r="AA51" s="503">
        <v>247.0147</v>
      </c>
      <c r="AB51" s="701"/>
      <c r="AC51" s="584" t="s">
        <v>201</v>
      </c>
      <c r="AD51" s="503">
        <v>11.655</v>
      </c>
      <c r="AE51" s="503">
        <v>0</v>
      </c>
      <c r="AF51" s="503">
        <v>2.372073</v>
      </c>
      <c r="AG51" s="503">
        <v>4.339926999999999</v>
      </c>
      <c r="AH51" s="503">
        <v>4.54</v>
      </c>
      <c r="AI51" s="503">
        <v>14.6377</v>
      </c>
      <c r="AJ51" s="503">
        <v>0.03</v>
      </c>
      <c r="AK51" s="503">
        <v>0.835406</v>
      </c>
      <c r="AL51" s="503">
        <v>1.481994</v>
      </c>
      <c r="AM51" s="503">
        <v>8.673418999999999</v>
      </c>
      <c r="AN51" s="503">
        <v>2.055</v>
      </c>
      <c r="AO51" s="584" t="s">
        <v>201</v>
      </c>
      <c r="AP51" s="503">
        <v>61.987145000000005</v>
      </c>
      <c r="AQ51" s="503">
        <v>20.9458</v>
      </c>
      <c r="AR51" s="503">
        <v>5.558222</v>
      </c>
      <c r="AS51" s="503">
        <v>16.023793</v>
      </c>
      <c r="AT51" s="503">
        <v>11.058045</v>
      </c>
      <c r="AU51" s="503">
        <v>0.1</v>
      </c>
    </row>
    <row r="52" spans="1:47" s="506" customFormat="1" ht="12.75">
      <c r="A52" s="13"/>
      <c r="O52" s="68" t="s">
        <v>202</v>
      </c>
      <c r="P52" s="505">
        <v>35.8895</v>
      </c>
      <c r="Q52" s="505">
        <v>28.47</v>
      </c>
      <c r="R52" s="505">
        <v>191.0005</v>
      </c>
      <c r="S52" s="505">
        <v>13.5935</v>
      </c>
      <c r="T52" s="505">
        <v>0</v>
      </c>
      <c r="U52" s="505">
        <v>27.1479</v>
      </c>
      <c r="V52" s="505">
        <v>11.762</v>
      </c>
      <c r="W52" s="505">
        <v>138.1619</v>
      </c>
      <c r="X52" s="505">
        <v>120.4992</v>
      </c>
      <c r="Y52" s="505">
        <f>'T10'!G10</f>
        <v>44.18929999999999</v>
      </c>
      <c r="Z52" s="505">
        <f aca="true" t="shared" si="13" ref="Z52:Z80">AA52-SUM(P52:Y52)</f>
        <v>0</v>
      </c>
      <c r="AA52" s="505">
        <v>610.7138</v>
      </c>
      <c r="AB52" s="701"/>
      <c r="AC52" s="68" t="s">
        <v>202</v>
      </c>
      <c r="AD52" s="505">
        <v>35.271800000000006</v>
      </c>
      <c r="AE52" s="505">
        <v>7.283</v>
      </c>
      <c r="AF52" s="505">
        <v>0</v>
      </c>
      <c r="AG52" s="505">
        <v>10.1703</v>
      </c>
      <c r="AH52" s="505">
        <v>2.1583</v>
      </c>
      <c r="AI52" s="505">
        <v>17.3</v>
      </c>
      <c r="AJ52" s="505">
        <v>0.071335</v>
      </c>
      <c r="AK52" s="505">
        <v>2.03</v>
      </c>
      <c r="AL52" s="505">
        <v>2.27</v>
      </c>
      <c r="AM52" s="505">
        <v>8.11921</v>
      </c>
      <c r="AN52" s="505">
        <v>4.827</v>
      </c>
      <c r="AO52" s="68" t="s">
        <v>202</v>
      </c>
      <c r="AP52" s="505">
        <v>163.0636</v>
      </c>
      <c r="AQ52" s="505">
        <v>71.0349</v>
      </c>
      <c r="AR52" s="505">
        <v>33.144</v>
      </c>
      <c r="AS52" s="505">
        <v>45.0136</v>
      </c>
      <c r="AT52" s="505">
        <v>13.8711</v>
      </c>
      <c r="AU52" s="505">
        <v>0.6797000000000001</v>
      </c>
    </row>
    <row r="53" spans="1:47" ht="12.75">
      <c r="A53" s="13"/>
      <c r="B53" s="506"/>
      <c r="C53" s="506"/>
      <c r="D53" s="506"/>
      <c r="E53" s="506"/>
      <c r="F53" s="506"/>
      <c r="G53" s="506"/>
      <c r="H53" s="506"/>
      <c r="I53" s="506"/>
      <c r="J53" s="506"/>
      <c r="K53" s="506"/>
      <c r="L53" s="506"/>
      <c r="M53" s="506"/>
      <c r="O53" s="57" t="s">
        <v>203</v>
      </c>
      <c r="P53" s="503">
        <v>34.5295</v>
      </c>
      <c r="Q53" s="503">
        <v>0.94</v>
      </c>
      <c r="R53" s="503">
        <v>77.645</v>
      </c>
      <c r="S53" s="503">
        <v>6.095</v>
      </c>
      <c r="T53" s="503">
        <v>0.62</v>
      </c>
      <c r="U53" s="503">
        <v>25.370591</v>
      </c>
      <c r="V53" s="503">
        <v>2.91593</v>
      </c>
      <c r="W53" s="503">
        <v>24.325</v>
      </c>
      <c r="X53" s="503">
        <v>44.99</v>
      </c>
      <c r="Y53" s="503">
        <f>'T10'!G11</f>
        <v>45.6</v>
      </c>
      <c r="Z53" s="503">
        <f t="shared" si="13"/>
        <v>0</v>
      </c>
      <c r="AA53" s="503">
        <v>263.031021</v>
      </c>
      <c r="AB53" s="701"/>
      <c r="AC53" s="57" t="s">
        <v>203</v>
      </c>
      <c r="AD53" s="503">
        <v>37.741213</v>
      </c>
      <c r="AE53" s="503">
        <v>0</v>
      </c>
      <c r="AF53" s="503">
        <v>0</v>
      </c>
      <c r="AG53" s="503">
        <v>15.704638</v>
      </c>
      <c r="AH53" s="503">
        <v>5.4475</v>
      </c>
      <c r="AI53" s="503">
        <v>7.570930000000001</v>
      </c>
      <c r="AJ53" s="503">
        <v>0</v>
      </c>
      <c r="AK53" s="503">
        <v>0.27</v>
      </c>
      <c r="AL53" s="503">
        <v>0.81</v>
      </c>
      <c r="AM53" s="503">
        <v>2.616</v>
      </c>
      <c r="AN53" s="503">
        <v>3.79343</v>
      </c>
      <c r="AO53" s="57" t="s">
        <v>203</v>
      </c>
      <c r="AP53" s="503">
        <v>64.88246</v>
      </c>
      <c r="AQ53" s="503">
        <v>9.01699</v>
      </c>
      <c r="AR53" s="503">
        <v>10.31577</v>
      </c>
      <c r="AS53" s="503">
        <v>31.07</v>
      </c>
      <c r="AT53" s="503">
        <v>11.3597</v>
      </c>
      <c r="AU53" s="503">
        <v>11.9061</v>
      </c>
    </row>
    <row r="54" spans="15:47" s="506" customFormat="1" ht="12.75">
      <c r="O54" s="68" t="s">
        <v>204</v>
      </c>
      <c r="P54" s="505">
        <v>22.37305</v>
      </c>
      <c r="Q54" s="505">
        <v>6.902809</v>
      </c>
      <c r="R54" s="505">
        <v>76.292966</v>
      </c>
      <c r="S54" s="505">
        <v>10.734271000000001</v>
      </c>
      <c r="T54" s="505">
        <v>1.087582</v>
      </c>
      <c r="U54" s="505">
        <v>30.564836</v>
      </c>
      <c r="V54" s="505">
        <v>10.501049</v>
      </c>
      <c r="W54" s="505">
        <v>66.72385899999999</v>
      </c>
      <c r="X54" s="505">
        <v>36.094402</v>
      </c>
      <c r="Y54" s="505">
        <f>'T10'!G12</f>
        <v>30.483</v>
      </c>
      <c r="Z54" s="505">
        <f t="shared" si="13"/>
        <v>0</v>
      </c>
      <c r="AA54" s="505">
        <v>291.757824</v>
      </c>
      <c r="AB54" s="701"/>
      <c r="AC54" s="68" t="s">
        <v>204</v>
      </c>
      <c r="AD54" s="505">
        <v>38.161926</v>
      </c>
      <c r="AE54" s="505">
        <v>11.481296999999998</v>
      </c>
      <c r="AF54" s="505">
        <v>7.912103999999999</v>
      </c>
      <c r="AG54" s="505">
        <v>5.869334000000001</v>
      </c>
      <c r="AH54" s="505">
        <v>7.999107</v>
      </c>
      <c r="AI54" s="505">
        <v>17.735800000000005</v>
      </c>
      <c r="AJ54" s="505">
        <v>0.44321</v>
      </c>
      <c r="AK54" s="505">
        <v>0.543</v>
      </c>
      <c r="AL54" s="505">
        <v>1.72712</v>
      </c>
      <c r="AM54" s="505">
        <v>4.889425999999999</v>
      </c>
      <c r="AN54" s="505">
        <v>3.3255850000000002</v>
      </c>
      <c r="AO54" s="68" t="s">
        <v>204</v>
      </c>
      <c r="AP54" s="505">
        <v>72.19347400000001</v>
      </c>
      <c r="AQ54" s="505">
        <v>19.096301</v>
      </c>
      <c r="AR54" s="505">
        <v>8.262267</v>
      </c>
      <c r="AS54" s="505">
        <v>2.310584</v>
      </c>
      <c r="AT54" s="505">
        <v>11.066249</v>
      </c>
      <c r="AU54" s="505">
        <v>1.9206530000000002</v>
      </c>
    </row>
    <row r="55" spans="1:47" ht="12.75">
      <c r="A55" s="506"/>
      <c r="B55" s="506"/>
      <c r="C55" s="506"/>
      <c r="D55" s="506"/>
      <c r="E55" s="506"/>
      <c r="F55" s="506"/>
      <c r="G55" s="506"/>
      <c r="H55" s="506"/>
      <c r="I55" s="506"/>
      <c r="J55" s="506"/>
      <c r="K55" s="506"/>
      <c r="L55" s="506"/>
      <c r="M55" s="506"/>
      <c r="O55" s="57" t="s">
        <v>205</v>
      </c>
      <c r="P55" s="503">
        <v>14.505</v>
      </c>
      <c r="Q55" s="503">
        <v>16.21</v>
      </c>
      <c r="R55" s="503">
        <v>125.223</v>
      </c>
      <c r="S55" s="503">
        <v>20.42</v>
      </c>
      <c r="T55" s="503">
        <v>0</v>
      </c>
      <c r="U55" s="503">
        <v>50.805</v>
      </c>
      <c r="V55" s="503">
        <v>15.32</v>
      </c>
      <c r="W55" s="503">
        <v>187.681</v>
      </c>
      <c r="X55" s="503">
        <v>46.41</v>
      </c>
      <c r="Y55" s="503">
        <f>'T10'!G13</f>
        <v>33.3</v>
      </c>
      <c r="Z55" s="503">
        <f t="shared" si="13"/>
        <v>0.41600000000005366</v>
      </c>
      <c r="AA55" s="503">
        <v>510.29</v>
      </c>
      <c r="AB55" s="701"/>
      <c r="AC55" s="57" t="s">
        <v>205</v>
      </c>
      <c r="AD55" s="503">
        <v>58.905</v>
      </c>
      <c r="AE55" s="503">
        <v>0</v>
      </c>
      <c r="AF55" s="503">
        <v>0</v>
      </c>
      <c r="AG55" s="503">
        <v>37.832277999999995</v>
      </c>
      <c r="AH55" s="503">
        <v>13.935</v>
      </c>
      <c r="AI55" s="503">
        <v>27.08</v>
      </c>
      <c r="AJ55" s="503">
        <v>0.048093000000000004</v>
      </c>
      <c r="AK55" s="503">
        <v>4.5055190000000005</v>
      </c>
      <c r="AL55" s="503">
        <v>10.425</v>
      </c>
      <c r="AM55" s="503">
        <v>5.471387000000001</v>
      </c>
      <c r="AN55" s="503">
        <v>3.145</v>
      </c>
      <c r="AO55" s="57" t="s">
        <v>205</v>
      </c>
      <c r="AP55" s="503">
        <v>123.33</v>
      </c>
      <c r="AQ55" s="503">
        <v>45.525</v>
      </c>
      <c r="AR55" s="503">
        <v>27.63</v>
      </c>
      <c r="AS55" s="503">
        <v>0</v>
      </c>
      <c r="AT55" s="503">
        <v>18.13</v>
      </c>
      <c r="AU55" s="503">
        <v>0.94</v>
      </c>
    </row>
    <row r="56" spans="15:47" s="506" customFormat="1" ht="12.75">
      <c r="O56" s="68" t="s">
        <v>206</v>
      </c>
      <c r="P56" s="505">
        <v>19.633599999999998</v>
      </c>
      <c r="Q56" s="505">
        <v>12.1045</v>
      </c>
      <c r="R56" s="505">
        <v>87.176</v>
      </c>
      <c r="S56" s="505">
        <v>22.1693</v>
      </c>
      <c r="T56" s="505">
        <v>0</v>
      </c>
      <c r="U56" s="505">
        <v>69.0948</v>
      </c>
      <c r="V56" s="505">
        <v>6.9552</v>
      </c>
      <c r="W56" s="505">
        <v>49.037699999999994</v>
      </c>
      <c r="X56" s="505">
        <v>47.3861</v>
      </c>
      <c r="Y56" s="505">
        <f>'T10'!G14</f>
        <v>43.805</v>
      </c>
      <c r="Z56" s="505">
        <f t="shared" si="13"/>
        <v>0</v>
      </c>
      <c r="AA56" s="505">
        <v>357.3622</v>
      </c>
      <c r="AB56" s="701"/>
      <c r="AC56" s="68" t="s">
        <v>206</v>
      </c>
      <c r="AD56" s="505">
        <v>78.5135</v>
      </c>
      <c r="AE56" s="505">
        <v>0</v>
      </c>
      <c r="AF56" s="505">
        <v>23.833329000000003</v>
      </c>
      <c r="AG56" s="505">
        <v>21.926375</v>
      </c>
      <c r="AH56" s="505">
        <v>19.560561</v>
      </c>
      <c r="AI56" s="505">
        <v>15.248</v>
      </c>
      <c r="AJ56" s="505">
        <v>0.15</v>
      </c>
      <c r="AK56" s="505">
        <v>0.7332949999999999</v>
      </c>
      <c r="AL56" s="505">
        <v>1.658168</v>
      </c>
      <c r="AM56" s="505">
        <v>4.918699999999999</v>
      </c>
      <c r="AN56" s="505">
        <v>4.229928</v>
      </c>
      <c r="AO56" s="68" t="s">
        <v>206</v>
      </c>
      <c r="AP56" s="505">
        <v>80.8483</v>
      </c>
      <c r="AQ56" s="505">
        <v>27.165599999999998</v>
      </c>
      <c r="AR56" s="505">
        <v>7.24</v>
      </c>
      <c r="AS56" s="505">
        <v>9.933</v>
      </c>
      <c r="AT56" s="505">
        <v>10.14</v>
      </c>
      <c r="AU56" s="505">
        <v>0</v>
      </c>
    </row>
    <row r="57" spans="1:47" ht="12.75">
      <c r="A57" s="506"/>
      <c r="B57" s="506"/>
      <c r="C57" s="506"/>
      <c r="D57" s="506"/>
      <c r="E57" s="506"/>
      <c r="F57" s="506"/>
      <c r="G57" s="506"/>
      <c r="H57" s="506"/>
      <c r="I57" s="506"/>
      <c r="J57" s="506"/>
      <c r="K57" s="506"/>
      <c r="L57" s="506"/>
      <c r="M57" s="506"/>
      <c r="O57" s="57" t="s">
        <v>207</v>
      </c>
      <c r="P57" s="503">
        <v>10.0778</v>
      </c>
      <c r="Q57" s="503">
        <v>3.12091</v>
      </c>
      <c r="R57" s="503">
        <v>68.535</v>
      </c>
      <c r="S57" s="503">
        <v>3.415</v>
      </c>
      <c r="T57" s="503">
        <v>0.25</v>
      </c>
      <c r="U57" s="503">
        <v>27.45</v>
      </c>
      <c r="V57" s="503">
        <v>4.73</v>
      </c>
      <c r="W57" s="503">
        <v>13.5</v>
      </c>
      <c r="X57" s="503">
        <v>26.576</v>
      </c>
      <c r="Y57" s="503">
        <f>'T10'!G15</f>
        <v>22.3</v>
      </c>
      <c r="Z57" s="503">
        <f t="shared" si="13"/>
        <v>0</v>
      </c>
      <c r="AA57" s="503">
        <v>179.95471</v>
      </c>
      <c r="AB57" s="701"/>
      <c r="AC57" s="57" t="s">
        <v>207</v>
      </c>
      <c r="AD57" s="503">
        <v>33.017</v>
      </c>
      <c r="AE57" s="503">
        <v>3.55</v>
      </c>
      <c r="AF57" s="503">
        <v>8.75</v>
      </c>
      <c r="AG57" s="503">
        <v>15.36</v>
      </c>
      <c r="AH57" s="503">
        <v>1.15</v>
      </c>
      <c r="AI57" s="503">
        <v>9.472</v>
      </c>
      <c r="AJ57" s="503">
        <v>0</v>
      </c>
      <c r="AK57" s="503">
        <v>2.073</v>
      </c>
      <c r="AL57" s="503">
        <v>2.113</v>
      </c>
      <c r="AM57" s="503">
        <v>2.685</v>
      </c>
      <c r="AN57" s="503">
        <v>2.167</v>
      </c>
      <c r="AO57" s="57" t="s">
        <v>207</v>
      </c>
      <c r="AP57" s="503">
        <v>51.312400000000004</v>
      </c>
      <c r="AQ57" s="503">
        <v>14.985</v>
      </c>
      <c r="AR57" s="503">
        <v>8.72</v>
      </c>
      <c r="AS57" s="503">
        <v>0</v>
      </c>
      <c r="AT57" s="503">
        <v>5.998</v>
      </c>
      <c r="AU57" s="503">
        <v>1.13</v>
      </c>
    </row>
    <row r="58" spans="15:47" s="506" customFormat="1" ht="12.75">
      <c r="O58" s="68" t="s">
        <v>208</v>
      </c>
      <c r="P58" s="505">
        <v>23.297702</v>
      </c>
      <c r="Q58" s="505">
        <v>0.8</v>
      </c>
      <c r="R58" s="505">
        <v>27.857225</v>
      </c>
      <c r="S58" s="505">
        <v>13.170759</v>
      </c>
      <c r="T58" s="505">
        <v>1.093</v>
      </c>
      <c r="U58" s="505">
        <v>21.7286</v>
      </c>
      <c r="V58" s="505">
        <v>22.859599999999997</v>
      </c>
      <c r="W58" s="505">
        <v>73.995</v>
      </c>
      <c r="X58" s="505">
        <v>28.53425</v>
      </c>
      <c r="Y58" s="505">
        <f>'T10'!G16</f>
        <v>7.660119000000006</v>
      </c>
      <c r="Z58" s="505">
        <f t="shared" si="13"/>
        <v>0</v>
      </c>
      <c r="AA58" s="505">
        <v>220.996255</v>
      </c>
      <c r="AB58" s="701"/>
      <c r="AC58" s="68" t="s">
        <v>208</v>
      </c>
      <c r="AD58" s="505">
        <v>26.4466</v>
      </c>
      <c r="AE58" s="505">
        <v>0</v>
      </c>
      <c r="AF58" s="505">
        <v>4</v>
      </c>
      <c r="AG58" s="505">
        <v>11.25</v>
      </c>
      <c r="AH58" s="505">
        <v>4.558</v>
      </c>
      <c r="AI58" s="505">
        <v>47.4096</v>
      </c>
      <c r="AJ58" s="505">
        <v>0</v>
      </c>
      <c r="AK58" s="505">
        <v>14.659600000000001</v>
      </c>
      <c r="AL58" s="505">
        <v>20.859599999999997</v>
      </c>
      <c r="AM58" s="505">
        <v>3.55</v>
      </c>
      <c r="AN58" s="505">
        <v>0</v>
      </c>
      <c r="AO58" s="68" t="s">
        <v>208</v>
      </c>
      <c r="AP58" s="505">
        <v>51.27225</v>
      </c>
      <c r="AQ58" s="505">
        <v>1.25</v>
      </c>
      <c r="AR58" s="505">
        <v>13.42425</v>
      </c>
      <c r="AS58" s="505">
        <v>12.7575</v>
      </c>
      <c r="AT58" s="505">
        <v>10.113</v>
      </c>
      <c r="AU58" s="505">
        <v>2.376</v>
      </c>
    </row>
    <row r="59" spans="1:47" ht="12.75">
      <c r="A59" s="506"/>
      <c r="B59" s="506"/>
      <c r="C59" s="506"/>
      <c r="D59" s="506"/>
      <c r="E59" s="506"/>
      <c r="F59" s="506"/>
      <c r="G59" s="506"/>
      <c r="H59" s="506"/>
      <c r="I59" s="506"/>
      <c r="J59" s="506"/>
      <c r="K59" s="506"/>
      <c r="L59" s="506"/>
      <c r="M59" s="506"/>
      <c r="O59" s="57" t="s">
        <v>209</v>
      </c>
      <c r="P59" s="503">
        <v>5.288</v>
      </c>
      <c r="Q59" s="503">
        <v>3.520997</v>
      </c>
      <c r="R59" s="503">
        <v>64.90195</v>
      </c>
      <c r="S59" s="503">
        <v>10.3674</v>
      </c>
      <c r="T59" s="503">
        <v>0.759</v>
      </c>
      <c r="U59" s="503">
        <v>9.084</v>
      </c>
      <c r="V59" s="503">
        <v>4.442852</v>
      </c>
      <c r="W59" s="503">
        <v>23.5503</v>
      </c>
      <c r="X59" s="503">
        <v>21.9054</v>
      </c>
      <c r="Y59" s="503">
        <f>'T10'!G17</f>
        <v>15.65</v>
      </c>
      <c r="Z59" s="503">
        <f t="shared" si="13"/>
        <v>0</v>
      </c>
      <c r="AA59" s="503">
        <v>159.469899</v>
      </c>
      <c r="AB59" s="701"/>
      <c r="AC59" s="57" t="s">
        <v>209</v>
      </c>
      <c r="AD59" s="503">
        <v>10.565</v>
      </c>
      <c r="AE59" s="503">
        <v>1.4</v>
      </c>
      <c r="AF59" s="503">
        <v>6.185</v>
      </c>
      <c r="AG59" s="503">
        <v>1.56</v>
      </c>
      <c r="AH59" s="503">
        <v>0.2</v>
      </c>
      <c r="AI59" s="503">
        <v>6.5561869999999995</v>
      </c>
      <c r="AJ59" s="503">
        <v>0</v>
      </c>
      <c r="AK59" s="503">
        <v>0.43581899999999996</v>
      </c>
      <c r="AL59" s="503">
        <v>0.585218</v>
      </c>
      <c r="AM59" s="503">
        <v>4.22</v>
      </c>
      <c r="AN59" s="503">
        <v>0.923916</v>
      </c>
      <c r="AO59" s="57" t="s">
        <v>209</v>
      </c>
      <c r="AP59" s="503">
        <v>39.974898</v>
      </c>
      <c r="AQ59" s="503">
        <v>6.795</v>
      </c>
      <c r="AR59" s="503">
        <v>6.141132</v>
      </c>
      <c r="AS59" s="503">
        <v>1.25</v>
      </c>
      <c r="AT59" s="503">
        <v>5.06</v>
      </c>
      <c r="AU59" s="503">
        <v>0.892</v>
      </c>
    </row>
    <row r="60" spans="15:47" s="506" customFormat="1" ht="12.75">
      <c r="O60" s="68" t="s">
        <v>210</v>
      </c>
      <c r="P60" s="505">
        <v>23.377</v>
      </c>
      <c r="Q60" s="505">
        <v>7.1</v>
      </c>
      <c r="R60" s="505">
        <v>181.519</v>
      </c>
      <c r="S60" s="505">
        <v>21.995</v>
      </c>
      <c r="T60" s="505">
        <v>0</v>
      </c>
      <c r="U60" s="505">
        <v>26.145</v>
      </c>
      <c r="V60" s="505">
        <v>34.315</v>
      </c>
      <c r="W60" s="505">
        <v>90.727</v>
      </c>
      <c r="X60" s="505">
        <v>85.44</v>
      </c>
      <c r="Y60" s="505">
        <f>'T10'!G18</f>
        <v>35.132</v>
      </c>
      <c r="Z60" s="505">
        <f t="shared" si="13"/>
        <v>0.5500000000000114</v>
      </c>
      <c r="AA60" s="505">
        <v>506.3</v>
      </c>
      <c r="AB60" s="701"/>
      <c r="AC60" s="68" t="s">
        <v>210</v>
      </c>
      <c r="AD60" s="505">
        <v>33.235</v>
      </c>
      <c r="AE60" s="505">
        <v>0.15</v>
      </c>
      <c r="AF60" s="505">
        <v>2.98</v>
      </c>
      <c r="AG60" s="505">
        <v>7.92</v>
      </c>
      <c r="AH60" s="505">
        <v>11.205</v>
      </c>
      <c r="AI60" s="505">
        <v>40.88</v>
      </c>
      <c r="AJ60" s="505">
        <v>0</v>
      </c>
      <c r="AK60" s="505">
        <v>15.91</v>
      </c>
      <c r="AL60" s="505">
        <v>16.83</v>
      </c>
      <c r="AM60" s="505">
        <v>17.2</v>
      </c>
      <c r="AN60" s="505">
        <v>4.705</v>
      </c>
      <c r="AO60" s="68" t="s">
        <v>210</v>
      </c>
      <c r="AP60" s="505">
        <v>139.057</v>
      </c>
      <c r="AQ60" s="505">
        <v>30.412</v>
      </c>
      <c r="AR60" s="505">
        <v>31.55</v>
      </c>
      <c r="AS60" s="505">
        <v>54.585</v>
      </c>
      <c r="AT60" s="505">
        <v>21.11</v>
      </c>
      <c r="AU60" s="505">
        <v>2.345</v>
      </c>
    </row>
    <row r="61" spans="1:47" ht="12.75">
      <c r="A61" s="506"/>
      <c r="B61" s="506"/>
      <c r="C61" s="506"/>
      <c r="D61" s="506"/>
      <c r="E61" s="506"/>
      <c r="F61" s="506"/>
      <c r="G61" s="506"/>
      <c r="H61" s="506"/>
      <c r="I61" s="506"/>
      <c r="J61" s="506"/>
      <c r="K61" s="506"/>
      <c r="L61" s="506"/>
      <c r="M61" s="506"/>
      <c r="O61" s="57" t="s">
        <v>211</v>
      </c>
      <c r="P61" s="503">
        <v>9.3505</v>
      </c>
      <c r="Q61" s="503">
        <v>3.323</v>
      </c>
      <c r="R61" s="503">
        <v>31.725</v>
      </c>
      <c r="S61" s="503">
        <v>6.955</v>
      </c>
      <c r="T61" s="503">
        <v>1.51</v>
      </c>
      <c r="U61" s="503">
        <v>12.35</v>
      </c>
      <c r="V61" s="503">
        <v>2.33</v>
      </c>
      <c r="W61" s="503">
        <v>22.275</v>
      </c>
      <c r="X61" s="503">
        <v>37.15</v>
      </c>
      <c r="Y61" s="503">
        <f>'T10'!G19</f>
        <v>19</v>
      </c>
      <c r="Z61" s="503">
        <f t="shared" si="13"/>
        <v>0.0002000000000066393</v>
      </c>
      <c r="AA61" s="503">
        <v>145.9687</v>
      </c>
      <c r="AB61" s="701"/>
      <c r="AC61" s="57" t="s">
        <v>211</v>
      </c>
      <c r="AD61" s="503">
        <v>17.5705</v>
      </c>
      <c r="AE61" s="503">
        <v>0</v>
      </c>
      <c r="AF61" s="503">
        <v>2.23</v>
      </c>
      <c r="AG61" s="503">
        <v>10.226</v>
      </c>
      <c r="AH61" s="503">
        <v>3.72</v>
      </c>
      <c r="AI61" s="503">
        <v>3.9896</v>
      </c>
      <c r="AJ61" s="503">
        <v>0</v>
      </c>
      <c r="AK61" s="503">
        <v>0.54</v>
      </c>
      <c r="AL61" s="503">
        <v>0.95</v>
      </c>
      <c r="AM61" s="503">
        <v>1.33</v>
      </c>
      <c r="AN61" s="503">
        <v>0.65</v>
      </c>
      <c r="AO61" s="57" t="s">
        <v>211</v>
      </c>
      <c r="AP61" s="503">
        <v>68.5811</v>
      </c>
      <c r="AQ61" s="503">
        <v>17.162</v>
      </c>
      <c r="AR61" s="503">
        <v>15.0745</v>
      </c>
      <c r="AS61" s="503">
        <v>4.88</v>
      </c>
      <c r="AT61" s="503">
        <v>1.6165</v>
      </c>
      <c r="AU61" s="503">
        <v>2.036</v>
      </c>
    </row>
    <row r="62" spans="15:47" s="506" customFormat="1" ht="12.75">
      <c r="O62" s="68" t="s">
        <v>212</v>
      </c>
      <c r="P62" s="505">
        <v>20.551796</v>
      </c>
      <c r="Q62" s="505">
        <v>10.125865</v>
      </c>
      <c r="R62" s="505">
        <v>66.774416</v>
      </c>
      <c r="S62" s="505">
        <v>4.433769</v>
      </c>
      <c r="T62" s="505">
        <v>1.15</v>
      </c>
      <c r="U62" s="505">
        <v>51.978558</v>
      </c>
      <c r="V62" s="505">
        <v>12.275519000000001</v>
      </c>
      <c r="W62" s="505">
        <v>80.051108</v>
      </c>
      <c r="X62" s="505">
        <v>35.561097000000004</v>
      </c>
      <c r="Y62" s="505">
        <f>'T10'!G20</f>
        <v>40.917</v>
      </c>
      <c r="Z62" s="505">
        <f t="shared" si="13"/>
        <v>0</v>
      </c>
      <c r="AA62" s="505">
        <v>323.81912800000003</v>
      </c>
      <c r="AB62" s="701"/>
      <c r="AC62" s="68" t="s">
        <v>212</v>
      </c>
      <c r="AD62" s="505">
        <v>57.564623999999995</v>
      </c>
      <c r="AE62" s="505">
        <v>7.020521</v>
      </c>
      <c r="AF62" s="505">
        <v>0.211751</v>
      </c>
      <c r="AG62" s="505">
        <v>44.783316</v>
      </c>
      <c r="AH62" s="505">
        <v>0</v>
      </c>
      <c r="AI62" s="505">
        <v>20.443544999999997</v>
      </c>
      <c r="AJ62" s="505">
        <v>0.46953200000000006</v>
      </c>
      <c r="AK62" s="505">
        <v>0</v>
      </c>
      <c r="AL62" s="505">
        <v>0</v>
      </c>
      <c r="AM62" s="505">
        <v>11.670861</v>
      </c>
      <c r="AN62" s="505">
        <v>2.924699</v>
      </c>
      <c r="AO62" s="68" t="s">
        <v>212</v>
      </c>
      <c r="AP62" s="505">
        <v>74.303337</v>
      </c>
      <c r="AQ62" s="505">
        <v>13.748533</v>
      </c>
      <c r="AR62" s="505">
        <v>10.753346</v>
      </c>
      <c r="AS62" s="505">
        <v>24.404769999999996</v>
      </c>
      <c r="AT62" s="505">
        <v>14.29656</v>
      </c>
      <c r="AU62" s="505">
        <v>1.809595</v>
      </c>
    </row>
    <row r="63" spans="1:47" ht="12.75">
      <c r="A63" s="506"/>
      <c r="B63" s="506"/>
      <c r="C63" s="506"/>
      <c r="D63" s="506"/>
      <c r="E63" s="506"/>
      <c r="F63" s="506"/>
      <c r="G63" s="506"/>
      <c r="H63" s="506"/>
      <c r="I63" s="506"/>
      <c r="J63" s="506"/>
      <c r="K63" s="506"/>
      <c r="L63" s="506"/>
      <c r="M63" s="506"/>
      <c r="O63" s="57" t="s">
        <v>213</v>
      </c>
      <c r="P63" s="503">
        <v>37.5319</v>
      </c>
      <c r="Q63" s="503">
        <v>14.3995</v>
      </c>
      <c r="R63" s="503">
        <v>130.7098</v>
      </c>
      <c r="S63" s="503">
        <v>18.9095</v>
      </c>
      <c r="T63" s="503">
        <v>2.4</v>
      </c>
      <c r="U63" s="503">
        <v>28.5031</v>
      </c>
      <c r="V63" s="503">
        <v>17.21</v>
      </c>
      <c r="W63" s="503">
        <v>134.854</v>
      </c>
      <c r="X63" s="503">
        <v>70.2335</v>
      </c>
      <c r="Y63" s="503">
        <f>'T10'!G21</f>
        <v>13.167899999999994</v>
      </c>
      <c r="Z63" s="503">
        <f t="shared" si="13"/>
        <v>0</v>
      </c>
      <c r="AA63" s="503">
        <v>467.91919999999993</v>
      </c>
      <c r="AB63" s="701"/>
      <c r="AC63" s="57" t="s">
        <v>213</v>
      </c>
      <c r="AD63" s="503">
        <v>40.8251</v>
      </c>
      <c r="AE63" s="503">
        <v>2.385</v>
      </c>
      <c r="AF63" s="503">
        <v>14.99</v>
      </c>
      <c r="AG63" s="503">
        <v>12.0086</v>
      </c>
      <c r="AH63" s="503">
        <v>1</v>
      </c>
      <c r="AI63" s="503">
        <v>24.495</v>
      </c>
      <c r="AJ63" s="503">
        <v>0.69</v>
      </c>
      <c r="AK63" s="503">
        <v>3.2</v>
      </c>
      <c r="AL63" s="503">
        <v>3.8</v>
      </c>
      <c r="AM63" s="503">
        <v>6.56</v>
      </c>
      <c r="AN63" s="503">
        <v>0.87</v>
      </c>
      <c r="AO63" s="57" t="s">
        <v>213</v>
      </c>
      <c r="AP63" s="503">
        <v>107.8835</v>
      </c>
      <c r="AQ63" s="503">
        <v>32.808</v>
      </c>
      <c r="AR63" s="503">
        <v>24.63</v>
      </c>
      <c r="AS63" s="503">
        <v>28.434</v>
      </c>
      <c r="AT63" s="503">
        <v>20.291</v>
      </c>
      <c r="AU63" s="503">
        <v>4.011</v>
      </c>
    </row>
    <row r="64" spans="15:47" s="506" customFormat="1" ht="12.75">
      <c r="O64" s="68" t="s">
        <v>214</v>
      </c>
      <c r="P64" s="505">
        <v>49.747733</v>
      </c>
      <c r="Q64" s="505">
        <v>37.052127</v>
      </c>
      <c r="R64" s="505">
        <v>182.66249100000002</v>
      </c>
      <c r="S64" s="505">
        <v>113.934762</v>
      </c>
      <c r="T64" s="505">
        <v>12.8</v>
      </c>
      <c r="U64" s="505">
        <v>59.273803</v>
      </c>
      <c r="V64" s="505">
        <v>13.5</v>
      </c>
      <c r="W64" s="505">
        <v>147.8315</v>
      </c>
      <c r="X64" s="505">
        <v>46.040525</v>
      </c>
      <c r="Y64" s="505">
        <f>'T10'!G22</f>
        <v>106.76425299999997</v>
      </c>
      <c r="Z64" s="505">
        <f t="shared" si="13"/>
        <v>0.08500100000003386</v>
      </c>
      <c r="AA64" s="505">
        <v>769.692195</v>
      </c>
      <c r="AB64" s="701"/>
      <c r="AC64" s="68" t="s">
        <v>214</v>
      </c>
      <c r="AD64" s="505">
        <v>87.95772899999999</v>
      </c>
      <c r="AE64" s="505">
        <v>36.226926</v>
      </c>
      <c r="AF64" s="505">
        <v>0</v>
      </c>
      <c r="AG64" s="505">
        <v>41.663803</v>
      </c>
      <c r="AH64" s="505">
        <v>0.142</v>
      </c>
      <c r="AI64" s="505">
        <v>27.165</v>
      </c>
      <c r="AJ64" s="505">
        <v>0</v>
      </c>
      <c r="AK64" s="505">
        <v>0</v>
      </c>
      <c r="AL64" s="505">
        <v>0</v>
      </c>
      <c r="AM64" s="505">
        <v>4.5</v>
      </c>
      <c r="AN64" s="505">
        <v>6.115</v>
      </c>
      <c r="AO64" s="68" t="s">
        <v>214</v>
      </c>
      <c r="AP64" s="505">
        <v>104.896525</v>
      </c>
      <c r="AQ64" s="505">
        <v>22.348179000000002</v>
      </c>
      <c r="AR64" s="505">
        <v>10.493347</v>
      </c>
      <c r="AS64" s="505">
        <v>63.548826</v>
      </c>
      <c r="AT64" s="505">
        <v>6.005</v>
      </c>
      <c r="AU64" s="505">
        <v>20.6</v>
      </c>
    </row>
    <row r="65" spans="1:47" ht="12.75">
      <c r="A65" s="506"/>
      <c r="B65" s="506"/>
      <c r="C65" s="506"/>
      <c r="D65" s="506"/>
      <c r="E65" s="506"/>
      <c r="F65" s="506"/>
      <c r="G65" s="506"/>
      <c r="H65" s="506"/>
      <c r="I65" s="506"/>
      <c r="J65" s="506"/>
      <c r="K65" s="506"/>
      <c r="L65" s="506"/>
      <c r="M65" s="506"/>
      <c r="O65" s="57" t="s">
        <v>215</v>
      </c>
      <c r="P65" s="503">
        <v>8.831382</v>
      </c>
      <c r="Q65" s="503">
        <v>10.550816000000001</v>
      </c>
      <c r="R65" s="503">
        <v>84.020587</v>
      </c>
      <c r="S65" s="503">
        <v>6.423402</v>
      </c>
      <c r="T65" s="503">
        <v>1.1682560000000002</v>
      </c>
      <c r="U65" s="503">
        <v>20.467692</v>
      </c>
      <c r="V65" s="503">
        <v>12.47145</v>
      </c>
      <c r="W65" s="503">
        <v>68.55716899999999</v>
      </c>
      <c r="X65" s="503">
        <v>34.39082</v>
      </c>
      <c r="Y65" s="503">
        <f>'T10'!G23</f>
        <v>26.326361999999992</v>
      </c>
      <c r="Z65" s="503">
        <f t="shared" si="13"/>
        <v>0</v>
      </c>
      <c r="AA65" s="503">
        <v>273.20793599999996</v>
      </c>
      <c r="AB65" s="701"/>
      <c r="AC65" s="57" t="s">
        <v>215</v>
      </c>
      <c r="AD65" s="503">
        <v>26.297691999999998</v>
      </c>
      <c r="AE65" s="503">
        <v>6.3421</v>
      </c>
      <c r="AF65" s="503">
        <v>0.937271</v>
      </c>
      <c r="AG65" s="503">
        <v>7.988321</v>
      </c>
      <c r="AH65" s="503">
        <v>0.78</v>
      </c>
      <c r="AI65" s="503">
        <v>18.47525</v>
      </c>
      <c r="AJ65" s="503">
        <v>0</v>
      </c>
      <c r="AK65" s="503">
        <v>1.5581939999999999</v>
      </c>
      <c r="AL65" s="503">
        <v>2.402194</v>
      </c>
      <c r="AM65" s="503">
        <v>2.89</v>
      </c>
      <c r="AN65" s="503">
        <v>8.237</v>
      </c>
      <c r="AO65" s="57" t="s">
        <v>215</v>
      </c>
      <c r="AP65" s="503">
        <v>65.50379</v>
      </c>
      <c r="AQ65" s="503">
        <v>19.194294000000003</v>
      </c>
      <c r="AR65" s="503">
        <v>14.326943</v>
      </c>
      <c r="AS65" s="503">
        <v>25.258195</v>
      </c>
      <c r="AT65" s="503">
        <v>5.9049879999999995</v>
      </c>
      <c r="AU65" s="503">
        <v>1.353256</v>
      </c>
    </row>
    <row r="66" spans="15:47" s="506" customFormat="1" ht="12.75">
      <c r="O66" s="68" t="s">
        <v>216</v>
      </c>
      <c r="P66" s="505">
        <v>15.34158</v>
      </c>
      <c r="Q66" s="505">
        <v>9.902</v>
      </c>
      <c r="R66" s="505">
        <v>99.09387699999999</v>
      </c>
      <c r="S66" s="505">
        <v>17.926647</v>
      </c>
      <c r="T66" s="505">
        <v>4.3696090000000005</v>
      </c>
      <c r="U66" s="505">
        <v>22.911516</v>
      </c>
      <c r="V66" s="505">
        <v>12.228</v>
      </c>
      <c r="W66" s="505">
        <v>83.047</v>
      </c>
      <c r="X66" s="505">
        <v>47.876567</v>
      </c>
      <c r="Y66" s="505">
        <f>'T10'!G24</f>
        <v>19.8973</v>
      </c>
      <c r="Z66" s="505">
        <f t="shared" si="13"/>
        <v>0.664180999999985</v>
      </c>
      <c r="AA66" s="505">
        <v>333.258277</v>
      </c>
      <c r="AB66" s="701"/>
      <c r="AC66" s="68" t="s">
        <v>216</v>
      </c>
      <c r="AD66" s="505">
        <v>25.130115999999997</v>
      </c>
      <c r="AE66" s="505">
        <v>7.3929</v>
      </c>
      <c r="AF66" s="505">
        <v>7.448915</v>
      </c>
      <c r="AG66" s="505">
        <v>4.5008</v>
      </c>
      <c r="AH66" s="505">
        <v>3.974301</v>
      </c>
      <c r="AI66" s="505">
        <v>16.70654</v>
      </c>
      <c r="AJ66" s="505">
        <v>0.03</v>
      </c>
      <c r="AK66" s="505">
        <v>3.1541279999999996</v>
      </c>
      <c r="AL66" s="505">
        <v>3.496511</v>
      </c>
      <c r="AM66" s="505">
        <v>4.016252</v>
      </c>
      <c r="AN66" s="505">
        <v>1.908525</v>
      </c>
      <c r="AO66" s="68" t="s">
        <v>216</v>
      </c>
      <c r="AP66" s="505">
        <v>73.857478</v>
      </c>
      <c r="AQ66" s="505">
        <v>20.217951</v>
      </c>
      <c r="AR66" s="505">
        <v>4.718413000000001</v>
      </c>
      <c r="AS66" s="505">
        <v>21.849</v>
      </c>
      <c r="AT66" s="505">
        <v>7.709831</v>
      </c>
      <c r="AU66" s="505">
        <v>4.915243</v>
      </c>
    </row>
    <row r="67" spans="1:47" ht="12.75">
      <c r="A67" s="506"/>
      <c r="B67" s="506"/>
      <c r="C67" s="506"/>
      <c r="D67" s="506"/>
      <c r="E67" s="506"/>
      <c r="F67" s="506"/>
      <c r="G67" s="506"/>
      <c r="H67" s="506"/>
      <c r="I67" s="506"/>
      <c r="J67" s="506"/>
      <c r="K67" s="506"/>
      <c r="L67" s="506"/>
      <c r="M67" s="506"/>
      <c r="O67" s="57" t="s">
        <v>217</v>
      </c>
      <c r="P67" s="503">
        <v>28.029</v>
      </c>
      <c r="Q67" s="503">
        <v>37.925050999999996</v>
      </c>
      <c r="R67" s="503">
        <v>129.713065</v>
      </c>
      <c r="S67" s="503">
        <v>19.144385</v>
      </c>
      <c r="T67" s="503">
        <v>5.03321</v>
      </c>
      <c r="U67" s="503">
        <v>74.227777</v>
      </c>
      <c r="V67" s="503">
        <v>25.346294</v>
      </c>
      <c r="W67" s="503">
        <v>86.84739</v>
      </c>
      <c r="X67" s="503">
        <v>120.95682799999999</v>
      </c>
      <c r="Y67" s="503">
        <f>'T10'!G25</f>
        <v>80</v>
      </c>
      <c r="Z67" s="503">
        <f t="shared" si="13"/>
        <v>0</v>
      </c>
      <c r="AA67" s="503">
        <v>607.223</v>
      </c>
      <c r="AB67" s="701"/>
      <c r="AC67" s="57" t="s">
        <v>217</v>
      </c>
      <c r="AD67" s="503">
        <v>75.452777</v>
      </c>
      <c r="AE67" s="503">
        <v>0</v>
      </c>
      <c r="AF67" s="503">
        <v>4.012227</v>
      </c>
      <c r="AG67" s="503">
        <v>48.5252</v>
      </c>
      <c r="AH67" s="503">
        <v>22.070349999999998</v>
      </c>
      <c r="AI67" s="503">
        <v>30.278294000000002</v>
      </c>
      <c r="AJ67" s="503">
        <v>0</v>
      </c>
      <c r="AK67" s="503">
        <v>6.31098</v>
      </c>
      <c r="AL67" s="503">
        <v>6.430149999999999</v>
      </c>
      <c r="AM67" s="503">
        <v>12.512147</v>
      </c>
      <c r="AN67" s="503">
        <v>11.335996999999999</v>
      </c>
      <c r="AO67" s="57" t="s">
        <v>217</v>
      </c>
      <c r="AP67" s="503">
        <v>150.554516</v>
      </c>
      <c r="AQ67" s="503">
        <v>66.86751600000001</v>
      </c>
      <c r="AR67" s="503">
        <v>21.82</v>
      </c>
      <c r="AS67" s="503">
        <v>47.412</v>
      </c>
      <c r="AT67" s="503">
        <v>11.94</v>
      </c>
      <c r="AU67" s="503">
        <v>6.77321</v>
      </c>
    </row>
    <row r="68" spans="15:47" s="506" customFormat="1" ht="12.75">
      <c r="O68" s="68" t="s">
        <v>218</v>
      </c>
      <c r="P68" s="505">
        <v>23.999872</v>
      </c>
      <c r="Q68" s="505">
        <v>3.981779</v>
      </c>
      <c r="R68" s="505">
        <v>92.215008</v>
      </c>
      <c r="S68" s="505">
        <v>8.852791999999999</v>
      </c>
      <c r="T68" s="505">
        <v>0.648361</v>
      </c>
      <c r="U68" s="505">
        <v>51.40949</v>
      </c>
      <c r="V68" s="505">
        <v>9.000918</v>
      </c>
      <c r="W68" s="505">
        <v>54.626351</v>
      </c>
      <c r="X68" s="505">
        <v>34.272973</v>
      </c>
      <c r="Y68" s="505">
        <f>'T10'!G26</f>
        <v>35</v>
      </c>
      <c r="Z68" s="505">
        <f t="shared" si="13"/>
        <v>0</v>
      </c>
      <c r="AA68" s="505">
        <v>314.007544</v>
      </c>
      <c r="AB68" s="701"/>
      <c r="AC68" s="68" t="s">
        <v>218</v>
      </c>
      <c r="AD68" s="505">
        <v>62.832131</v>
      </c>
      <c r="AE68" s="505">
        <v>0</v>
      </c>
      <c r="AF68" s="505">
        <v>13.716980000000001</v>
      </c>
      <c r="AG68" s="505">
        <v>27.562230000000003</v>
      </c>
      <c r="AH68" s="505">
        <v>13.355053</v>
      </c>
      <c r="AI68" s="505">
        <v>14.82316</v>
      </c>
      <c r="AJ68" s="505">
        <v>1.107034</v>
      </c>
      <c r="AK68" s="505">
        <v>0.8429289999999999</v>
      </c>
      <c r="AL68" s="505">
        <v>0.900584</v>
      </c>
      <c r="AM68" s="505">
        <v>6.950311</v>
      </c>
      <c r="AN68" s="505">
        <v>1.3532339999999998</v>
      </c>
      <c r="AO68" s="68" t="s">
        <v>218</v>
      </c>
      <c r="AP68" s="505">
        <v>66.60931699999999</v>
      </c>
      <c r="AQ68" s="505">
        <v>20.397544000000003</v>
      </c>
      <c r="AR68" s="505">
        <v>9.135015</v>
      </c>
      <c r="AS68" s="505">
        <v>0</v>
      </c>
      <c r="AT68" s="505">
        <v>12.341166999999999</v>
      </c>
      <c r="AU68" s="505">
        <v>3.577349</v>
      </c>
    </row>
    <row r="69" spans="1:47" ht="12.75">
      <c r="A69" s="506"/>
      <c r="B69" s="506"/>
      <c r="C69" s="506"/>
      <c r="D69" s="506"/>
      <c r="E69" s="506"/>
      <c r="F69" s="506"/>
      <c r="G69" s="506"/>
      <c r="H69" s="506"/>
      <c r="I69" s="506"/>
      <c r="J69" s="506"/>
      <c r="K69" s="506"/>
      <c r="L69" s="506"/>
      <c r="M69" s="506"/>
      <c r="O69" s="57" t="s">
        <v>219</v>
      </c>
      <c r="P69" s="503">
        <v>15.317613</v>
      </c>
      <c r="Q69" s="503">
        <v>16.1</v>
      </c>
      <c r="R69" s="503">
        <v>70.385</v>
      </c>
      <c r="S69" s="503">
        <v>7.14</v>
      </c>
      <c r="T69" s="503">
        <v>1.99</v>
      </c>
      <c r="U69" s="503">
        <v>42.24317</v>
      </c>
      <c r="V69" s="503">
        <v>14.217799999999999</v>
      </c>
      <c r="W69" s="503">
        <v>30.8</v>
      </c>
      <c r="X69" s="503">
        <v>27.5</v>
      </c>
      <c r="Y69" s="503">
        <f>'T10'!G27</f>
        <v>25.415</v>
      </c>
      <c r="Z69" s="503">
        <f t="shared" si="13"/>
        <v>-0.01500000000001478</v>
      </c>
      <c r="AA69" s="503">
        <v>251.093583</v>
      </c>
      <c r="AB69" s="701"/>
      <c r="AC69" s="57" t="s">
        <v>219</v>
      </c>
      <c r="AD69" s="503">
        <v>54.53317</v>
      </c>
      <c r="AE69" s="503">
        <v>0</v>
      </c>
      <c r="AF69" s="503">
        <v>15.41</v>
      </c>
      <c r="AG69" s="503">
        <v>17.96117</v>
      </c>
      <c r="AH69" s="503">
        <v>3.9</v>
      </c>
      <c r="AI69" s="503">
        <v>23.767799999999998</v>
      </c>
      <c r="AJ69" s="503">
        <v>0</v>
      </c>
      <c r="AK69" s="503">
        <v>0.3</v>
      </c>
      <c r="AL69" s="503">
        <v>1.75</v>
      </c>
      <c r="AM69" s="503">
        <v>0</v>
      </c>
      <c r="AN69" s="503">
        <v>5.345</v>
      </c>
      <c r="AO69" s="57" t="s">
        <v>219</v>
      </c>
      <c r="AP69" s="503">
        <v>48.636</v>
      </c>
      <c r="AQ69" s="503">
        <v>13.636</v>
      </c>
      <c r="AR69" s="503">
        <v>9.5</v>
      </c>
      <c r="AS69" s="503">
        <v>4.5</v>
      </c>
      <c r="AT69" s="503">
        <v>5</v>
      </c>
      <c r="AU69" s="503">
        <v>5.01</v>
      </c>
    </row>
    <row r="70" spans="15:47" s="506" customFormat="1" ht="12.75">
      <c r="O70" s="68" t="s">
        <v>220</v>
      </c>
      <c r="P70" s="505">
        <v>14.658253</v>
      </c>
      <c r="Q70" s="505">
        <v>6.855833</v>
      </c>
      <c r="R70" s="505">
        <v>201.369666</v>
      </c>
      <c r="S70" s="505">
        <v>17.525</v>
      </c>
      <c r="T70" s="505">
        <v>2.0744000000000002</v>
      </c>
      <c r="U70" s="505">
        <v>114.97796799999999</v>
      </c>
      <c r="V70" s="505">
        <v>20.416798</v>
      </c>
      <c r="W70" s="505">
        <v>126.221064</v>
      </c>
      <c r="X70" s="505">
        <v>61.050019999999996</v>
      </c>
      <c r="Y70" s="505">
        <f>'T10'!G28</f>
        <v>80.91395699999994</v>
      </c>
      <c r="Z70" s="505">
        <f t="shared" si="13"/>
        <v>4.428159999999934</v>
      </c>
      <c r="AA70" s="505">
        <v>650.4911189999999</v>
      </c>
      <c r="AB70" s="701"/>
      <c r="AC70" s="68" t="s">
        <v>220</v>
      </c>
      <c r="AD70" s="505">
        <v>150.48046</v>
      </c>
      <c r="AE70" s="505">
        <v>13.635968</v>
      </c>
      <c r="AF70" s="505">
        <v>4.578587</v>
      </c>
      <c r="AG70" s="505">
        <v>30.06293</v>
      </c>
      <c r="AH70" s="505">
        <v>17.907877</v>
      </c>
      <c r="AI70" s="505">
        <v>39.331098</v>
      </c>
      <c r="AJ70" s="505">
        <v>2.21</v>
      </c>
      <c r="AK70" s="505">
        <v>7.06</v>
      </c>
      <c r="AL70" s="505">
        <v>9.595</v>
      </c>
      <c r="AM70" s="505">
        <v>14.337174999999998</v>
      </c>
      <c r="AN70" s="505">
        <v>8.910798000000002</v>
      </c>
      <c r="AO70" s="68" t="s">
        <v>220</v>
      </c>
      <c r="AP70" s="505">
        <v>121.054282</v>
      </c>
      <c r="AQ70" s="505">
        <v>32.2105</v>
      </c>
      <c r="AR70" s="505">
        <v>30.922</v>
      </c>
      <c r="AS70" s="505">
        <v>4.632372999999999</v>
      </c>
      <c r="AT70" s="505">
        <v>11.301835</v>
      </c>
      <c r="AU70" s="505">
        <v>7.389961</v>
      </c>
    </row>
    <row r="71" spans="1:47" ht="12.75">
      <c r="A71" s="506"/>
      <c r="B71" s="506"/>
      <c r="C71" s="506"/>
      <c r="D71" s="506"/>
      <c r="E71" s="506"/>
      <c r="F71" s="506"/>
      <c r="G71" s="506"/>
      <c r="H71" s="506"/>
      <c r="I71" s="506"/>
      <c r="J71" s="506"/>
      <c r="K71" s="506"/>
      <c r="L71" s="506"/>
      <c r="M71" s="506"/>
      <c r="O71" s="57" t="s">
        <v>221</v>
      </c>
      <c r="P71" s="503">
        <v>14.31</v>
      </c>
      <c r="Q71" s="503">
        <v>16.88</v>
      </c>
      <c r="R71" s="503">
        <v>269.7</v>
      </c>
      <c r="S71" s="503">
        <v>22.5</v>
      </c>
      <c r="T71" s="503">
        <v>4.29</v>
      </c>
      <c r="U71" s="503">
        <v>105.31</v>
      </c>
      <c r="V71" s="503">
        <v>23.9</v>
      </c>
      <c r="W71" s="503">
        <v>134.4</v>
      </c>
      <c r="X71" s="503">
        <v>104.7</v>
      </c>
      <c r="Y71" s="503">
        <f>'T10'!G29</f>
        <v>90</v>
      </c>
      <c r="Z71" s="503">
        <f t="shared" si="13"/>
        <v>0</v>
      </c>
      <c r="AA71" s="503">
        <v>785.99</v>
      </c>
      <c r="AB71" s="701"/>
      <c r="AC71" s="57" t="s">
        <v>221</v>
      </c>
      <c r="AD71" s="503">
        <v>143.208</v>
      </c>
      <c r="AE71" s="503">
        <v>30.19</v>
      </c>
      <c r="AF71" s="503">
        <v>0</v>
      </c>
      <c r="AG71" s="503">
        <v>65.108</v>
      </c>
      <c r="AH71" s="503">
        <v>26.85</v>
      </c>
      <c r="AI71" s="503">
        <v>44.6</v>
      </c>
      <c r="AJ71" s="503">
        <v>0</v>
      </c>
      <c r="AK71" s="503">
        <v>5.2</v>
      </c>
      <c r="AL71" s="503">
        <v>9.2</v>
      </c>
      <c r="AM71" s="503">
        <v>21.7</v>
      </c>
      <c r="AN71" s="503">
        <v>4.3</v>
      </c>
      <c r="AO71" s="57" t="s">
        <v>221</v>
      </c>
      <c r="AP71" s="503">
        <v>200.215</v>
      </c>
      <c r="AQ71" s="503">
        <v>81.5</v>
      </c>
      <c r="AR71" s="503">
        <v>23.09</v>
      </c>
      <c r="AS71" s="503">
        <v>13.343</v>
      </c>
      <c r="AT71" s="503">
        <v>24.664</v>
      </c>
      <c r="AU71" s="503">
        <v>9.734</v>
      </c>
    </row>
    <row r="72" spans="15:47" s="506" customFormat="1" ht="12.75">
      <c r="O72" s="79" t="s">
        <v>222</v>
      </c>
      <c r="P72" s="509">
        <v>431.24754099999996</v>
      </c>
      <c r="Q72" s="509">
        <v>248.81518700000004</v>
      </c>
      <c r="R72" s="509">
        <v>2312.162759</v>
      </c>
      <c r="S72" s="509">
        <v>370.087487</v>
      </c>
      <c r="T72" s="509">
        <v>41.34341800000001</v>
      </c>
      <c r="U72" s="509">
        <v>879.936801</v>
      </c>
      <c r="V72" s="509">
        <v>286.27711</v>
      </c>
      <c r="W72" s="509">
        <v>1716.462341</v>
      </c>
      <c r="X72" s="509">
        <v>1108.3256820000001</v>
      </c>
      <c r="Y72" s="509">
        <f>'T10'!G30</f>
        <v>868.7742330000004</v>
      </c>
      <c r="Z72" s="509">
        <f t="shared" si="13"/>
        <v>6.128532000000632</v>
      </c>
      <c r="AA72" s="509">
        <v>8269.561091000001</v>
      </c>
      <c r="AB72" s="701"/>
      <c r="AC72" s="79" t="s">
        <v>222</v>
      </c>
      <c r="AD72" s="509">
        <v>1105.364338</v>
      </c>
      <c r="AE72" s="509">
        <v>127.05771199999998</v>
      </c>
      <c r="AF72" s="509">
        <v>119.568237</v>
      </c>
      <c r="AG72" s="509">
        <v>442.323222</v>
      </c>
      <c r="AH72" s="509">
        <v>164.45304899999996</v>
      </c>
      <c r="AI72" s="509">
        <v>467.96550399999995</v>
      </c>
      <c r="AJ72" s="509">
        <v>5.249204</v>
      </c>
      <c r="AK72" s="509">
        <v>70.16187000000001</v>
      </c>
      <c r="AL72" s="509">
        <v>97.28453900000001</v>
      </c>
      <c r="AM72" s="509">
        <v>148.809888</v>
      </c>
      <c r="AN72" s="509">
        <v>81.12211199999999</v>
      </c>
      <c r="AO72" s="79" t="s">
        <v>222</v>
      </c>
      <c r="AP72" s="509">
        <v>1930.016372</v>
      </c>
      <c r="AQ72" s="509">
        <v>586.317108</v>
      </c>
      <c r="AR72" s="509">
        <v>326.44920499999995</v>
      </c>
      <c r="AS72" s="509">
        <v>411.205641</v>
      </c>
      <c r="AT72" s="509">
        <v>238.976975</v>
      </c>
      <c r="AU72" s="509">
        <v>89.49906700000001</v>
      </c>
    </row>
    <row r="73" spans="1:47" ht="12.75">
      <c r="A73" s="506"/>
      <c r="B73" s="506"/>
      <c r="C73" s="506"/>
      <c r="D73" s="506"/>
      <c r="E73" s="506"/>
      <c r="F73" s="506"/>
      <c r="G73" s="506"/>
      <c r="H73" s="506"/>
      <c r="I73" s="506"/>
      <c r="J73" s="506"/>
      <c r="K73" s="506"/>
      <c r="L73" s="506"/>
      <c r="M73" s="506"/>
      <c r="O73" s="57" t="s">
        <v>223</v>
      </c>
      <c r="P73" s="503">
        <v>31.353</v>
      </c>
      <c r="Q73" s="503">
        <v>31.625</v>
      </c>
      <c r="R73" s="503">
        <v>537.602</v>
      </c>
      <c r="S73" s="503">
        <v>50.85</v>
      </c>
      <c r="T73" s="503">
        <v>53.388</v>
      </c>
      <c r="U73" s="503">
        <v>294.41</v>
      </c>
      <c r="V73" s="503">
        <v>116.035</v>
      </c>
      <c r="W73" s="503">
        <v>498.6</v>
      </c>
      <c r="X73" s="503">
        <v>122.37</v>
      </c>
      <c r="Y73" s="503">
        <f>'T10'!G31</f>
        <v>285</v>
      </c>
      <c r="Z73" s="503">
        <f t="shared" si="13"/>
        <v>9.999999999999773</v>
      </c>
      <c r="AA73" s="503">
        <v>2031.233</v>
      </c>
      <c r="AB73" s="701"/>
      <c r="AC73" s="57" t="s">
        <v>223</v>
      </c>
      <c r="AD73" s="503">
        <v>336.828</v>
      </c>
      <c r="AE73" s="503">
        <v>40.35</v>
      </c>
      <c r="AF73" s="503">
        <v>59.18</v>
      </c>
      <c r="AG73" s="503">
        <v>9.75</v>
      </c>
      <c r="AH73" s="503">
        <v>182.135</v>
      </c>
      <c r="AI73" s="503">
        <v>147.521</v>
      </c>
      <c r="AJ73" s="503">
        <v>6.157</v>
      </c>
      <c r="AK73" s="503">
        <v>33.49</v>
      </c>
      <c r="AL73" s="503">
        <v>33.45</v>
      </c>
      <c r="AM73" s="503">
        <v>17.548</v>
      </c>
      <c r="AN73" s="503">
        <v>40.099</v>
      </c>
      <c r="AO73" s="57" t="s">
        <v>223</v>
      </c>
      <c r="AP73" s="503">
        <v>249.14</v>
      </c>
      <c r="AQ73" s="503">
        <v>88.04</v>
      </c>
      <c r="AR73" s="503">
        <v>8.75</v>
      </c>
      <c r="AS73" s="503">
        <v>14.485</v>
      </c>
      <c r="AT73" s="503">
        <v>29.33</v>
      </c>
      <c r="AU73" s="503">
        <v>66.99705</v>
      </c>
    </row>
    <row r="74" spans="15:47" s="506" customFormat="1" ht="12.75">
      <c r="O74" s="91" t="s">
        <v>224</v>
      </c>
      <c r="P74" s="511">
        <v>462.60054099999996</v>
      </c>
      <c r="Q74" s="511">
        <v>280.44018700000004</v>
      </c>
      <c r="R74" s="511">
        <v>2849.7647589999997</v>
      </c>
      <c r="S74" s="511">
        <v>420.93748700000003</v>
      </c>
      <c r="T74" s="511">
        <v>94.731418</v>
      </c>
      <c r="U74" s="511">
        <v>1174.346801</v>
      </c>
      <c r="V74" s="511">
        <v>402.31210999999996</v>
      </c>
      <c r="W74" s="511">
        <v>2215.062341</v>
      </c>
      <c r="X74" s="511">
        <v>1230.695682</v>
      </c>
      <c r="Y74" s="511">
        <f>'T10'!G32</f>
        <v>1153.774233000001</v>
      </c>
      <c r="Z74" s="511">
        <f t="shared" si="13"/>
        <v>16.128532000000632</v>
      </c>
      <c r="AA74" s="511">
        <v>10300.794091000002</v>
      </c>
      <c r="AB74" s="701"/>
      <c r="AC74" s="91" t="s">
        <v>113</v>
      </c>
      <c r="AD74" s="511">
        <v>1442.192338</v>
      </c>
      <c r="AE74" s="511">
        <v>167.407712</v>
      </c>
      <c r="AF74" s="511">
        <v>178.748237</v>
      </c>
      <c r="AG74" s="511">
        <v>452.073222</v>
      </c>
      <c r="AH74" s="511">
        <v>346.588049</v>
      </c>
      <c r="AI74" s="511">
        <v>615.486504</v>
      </c>
      <c r="AJ74" s="511">
        <v>11.406203999999999</v>
      </c>
      <c r="AK74" s="511">
        <v>103.65187000000002</v>
      </c>
      <c r="AL74" s="511">
        <v>130.734539</v>
      </c>
      <c r="AM74" s="511">
        <v>166.357888</v>
      </c>
      <c r="AN74" s="511">
        <v>121.22111199999999</v>
      </c>
      <c r="AO74" s="91" t="s">
        <v>113</v>
      </c>
      <c r="AP74" s="511">
        <v>2179.156372</v>
      </c>
      <c r="AQ74" s="511">
        <v>674.357108</v>
      </c>
      <c r="AR74" s="511">
        <v>335.19920499999995</v>
      </c>
      <c r="AS74" s="511">
        <v>425.690641</v>
      </c>
      <c r="AT74" s="511">
        <v>268.30697499999997</v>
      </c>
      <c r="AU74" s="511">
        <v>156.496117</v>
      </c>
    </row>
    <row r="75" spans="1:52" ht="12.75" customHeight="1">
      <c r="A75" s="506"/>
      <c r="B75" s="506"/>
      <c r="C75" s="506"/>
      <c r="D75" s="506"/>
      <c r="E75" s="506"/>
      <c r="F75" s="506"/>
      <c r="G75" s="506"/>
      <c r="H75" s="506"/>
      <c r="I75" s="506"/>
      <c r="J75" s="506"/>
      <c r="K75" s="506"/>
      <c r="L75" s="506"/>
      <c r="M75" s="506"/>
      <c r="O75" s="577" t="s">
        <v>225</v>
      </c>
      <c r="P75" s="503">
        <v>25.750889</v>
      </c>
      <c r="Q75" s="503">
        <v>12.562097000000001</v>
      </c>
      <c r="R75" s="503">
        <v>28.949922999999906</v>
      </c>
      <c r="S75" s="503">
        <v>16.505</v>
      </c>
      <c r="T75" s="503">
        <v>3.516973</v>
      </c>
      <c r="U75" s="503">
        <v>21.567</v>
      </c>
      <c r="V75" s="503">
        <v>7.285656</v>
      </c>
      <c r="W75" s="503">
        <v>39.155218</v>
      </c>
      <c r="X75" s="503">
        <v>23.712716</v>
      </c>
      <c r="Y75" s="503">
        <f>'T10'!G33</f>
        <v>21.091435</v>
      </c>
      <c r="Z75" s="503">
        <f t="shared" si="13"/>
        <v>-4.999999902111085E-06</v>
      </c>
      <c r="AA75" s="503">
        <v>200.096902</v>
      </c>
      <c r="AB75" s="701"/>
      <c r="AC75" s="577" t="s">
        <v>225</v>
      </c>
      <c r="AD75" s="503">
        <v>23.123207999999998</v>
      </c>
      <c r="AE75" s="503">
        <v>1.89</v>
      </c>
      <c r="AF75" s="503">
        <v>6.3</v>
      </c>
      <c r="AG75" s="503">
        <v>0.7823</v>
      </c>
      <c r="AH75" s="503">
        <v>11.927</v>
      </c>
      <c r="AI75" s="503">
        <v>11.987568</v>
      </c>
      <c r="AJ75" s="503">
        <v>3.029</v>
      </c>
      <c r="AK75" s="503">
        <v>0.35</v>
      </c>
      <c r="AL75" s="503">
        <v>0.33</v>
      </c>
      <c r="AM75" s="503">
        <v>1.7830679999999999</v>
      </c>
      <c r="AN75" s="503">
        <v>1.256</v>
      </c>
      <c r="AO75" s="577" t="s">
        <v>225</v>
      </c>
      <c r="AP75" s="503">
        <v>43.49764</v>
      </c>
      <c r="AQ75" s="503">
        <v>1.908076</v>
      </c>
      <c r="AR75" s="503">
        <v>9.784</v>
      </c>
      <c r="AS75" s="503">
        <v>4.8</v>
      </c>
      <c r="AT75" s="503">
        <v>13.452716999999998</v>
      </c>
      <c r="AU75" s="503">
        <v>7.980973</v>
      </c>
      <c r="AV75" s="712"/>
      <c r="AW75" s="712"/>
      <c r="AX75" s="712"/>
      <c r="AY75" s="712"/>
      <c r="AZ75" s="712"/>
    </row>
    <row r="76" spans="15:52" s="506" customFormat="1" ht="13.5" customHeight="1">
      <c r="O76" s="578" t="s">
        <v>226</v>
      </c>
      <c r="P76" s="505">
        <v>4.139396</v>
      </c>
      <c r="Q76" s="505">
        <v>0.65</v>
      </c>
      <c r="R76" s="505">
        <v>15.106225</v>
      </c>
      <c r="S76" s="505">
        <v>2.02</v>
      </c>
      <c r="T76" s="505">
        <v>0.11</v>
      </c>
      <c r="U76" s="505">
        <v>2.7121750000000002</v>
      </c>
      <c r="V76" s="505">
        <v>0.938</v>
      </c>
      <c r="W76" s="505">
        <v>13.538</v>
      </c>
      <c r="X76" s="505">
        <v>5.5</v>
      </c>
      <c r="Y76" s="505">
        <f>'T10'!G34</f>
        <v>8.651845999999999</v>
      </c>
      <c r="Z76" s="505">
        <f t="shared" si="13"/>
        <v>1.00000000458067E-06</v>
      </c>
      <c r="AA76" s="505">
        <v>53.365643</v>
      </c>
      <c r="AB76" s="701"/>
      <c r="AC76" s="578" t="s">
        <v>226</v>
      </c>
      <c r="AD76" s="505">
        <v>3.5021750000000003</v>
      </c>
      <c r="AE76" s="505">
        <v>0</v>
      </c>
      <c r="AF76" s="505">
        <v>0</v>
      </c>
      <c r="AG76" s="505">
        <v>0.7</v>
      </c>
      <c r="AH76" s="505">
        <v>0.5</v>
      </c>
      <c r="AI76" s="505">
        <v>1.863</v>
      </c>
      <c r="AJ76" s="505">
        <v>0.1</v>
      </c>
      <c r="AK76" s="505">
        <v>0.18</v>
      </c>
      <c r="AL76" s="505">
        <v>0.18</v>
      </c>
      <c r="AM76" s="505">
        <v>0.35</v>
      </c>
      <c r="AN76" s="505">
        <v>0.11</v>
      </c>
      <c r="AO76" s="578" t="s">
        <v>226</v>
      </c>
      <c r="AP76" s="505">
        <v>9.207014</v>
      </c>
      <c r="AQ76" s="505">
        <v>1.115754</v>
      </c>
      <c r="AR76" s="505">
        <v>2.58</v>
      </c>
      <c r="AS76" s="505">
        <v>2</v>
      </c>
      <c r="AT76" s="505">
        <v>2.38126</v>
      </c>
      <c r="AU76" s="505">
        <v>0.94</v>
      </c>
      <c r="AV76" s="712"/>
      <c r="AW76" s="712"/>
      <c r="AX76" s="712"/>
      <c r="AY76" s="712"/>
      <c r="AZ76" s="712"/>
    </row>
    <row r="77" spans="1:52" ht="12.75">
      <c r="A77" s="506"/>
      <c r="B77" s="506"/>
      <c r="C77" s="506"/>
      <c r="D77" s="506"/>
      <c r="E77" s="506"/>
      <c r="F77" s="506"/>
      <c r="G77" s="506"/>
      <c r="H77" s="506"/>
      <c r="I77" s="506"/>
      <c r="J77" s="506"/>
      <c r="K77" s="506"/>
      <c r="L77" s="506"/>
      <c r="M77" s="506"/>
      <c r="O77" s="579" t="s">
        <v>227</v>
      </c>
      <c r="P77" s="503">
        <v>24.411</v>
      </c>
      <c r="Q77" s="503">
        <v>2.58</v>
      </c>
      <c r="R77" s="503">
        <v>21.97</v>
      </c>
      <c r="S77" s="503">
        <v>6.357</v>
      </c>
      <c r="T77" s="503">
        <v>7.562</v>
      </c>
      <c r="U77" s="503">
        <v>37.066</v>
      </c>
      <c r="V77" s="503">
        <v>11.405</v>
      </c>
      <c r="W77" s="503">
        <v>59.673</v>
      </c>
      <c r="X77" s="503">
        <v>43.40968</v>
      </c>
      <c r="Y77" s="503">
        <f>'T10'!G35</f>
        <v>1.35</v>
      </c>
      <c r="Z77" s="503">
        <f t="shared" si="13"/>
        <v>0.29999999999998295</v>
      </c>
      <c r="AA77" s="503">
        <v>216.08368</v>
      </c>
      <c r="AB77" s="701"/>
      <c r="AC77" s="579" t="s">
        <v>227</v>
      </c>
      <c r="AD77" s="503">
        <v>37.5285</v>
      </c>
      <c r="AE77" s="503">
        <v>0.308</v>
      </c>
      <c r="AF77" s="503">
        <v>24.166</v>
      </c>
      <c r="AG77" s="503">
        <v>0</v>
      </c>
      <c r="AH77" s="503">
        <v>7.0545</v>
      </c>
      <c r="AI77" s="503">
        <v>16.114</v>
      </c>
      <c r="AJ77" s="503">
        <v>2.9935</v>
      </c>
      <c r="AK77" s="503">
        <v>2.104</v>
      </c>
      <c r="AL77" s="503">
        <v>2.104</v>
      </c>
      <c r="AM77" s="503">
        <v>4.495</v>
      </c>
      <c r="AN77" s="503">
        <v>3.16</v>
      </c>
      <c r="AO77" s="579" t="s">
        <v>227</v>
      </c>
      <c r="AP77" s="503">
        <v>57.269659</v>
      </c>
      <c r="AQ77" s="503">
        <v>1.673792</v>
      </c>
      <c r="AR77" s="503">
        <v>9.526866</v>
      </c>
      <c r="AS77" s="503">
        <v>26.464667999999996</v>
      </c>
      <c r="AT77" s="503">
        <v>19.545</v>
      </c>
      <c r="AU77" s="503">
        <v>14.633</v>
      </c>
      <c r="AV77" s="712"/>
      <c r="AW77" s="712"/>
      <c r="AX77" s="712"/>
      <c r="AY77" s="712"/>
      <c r="AZ77" s="712"/>
    </row>
    <row r="78" spans="15:52" s="506" customFormat="1" ht="12.75">
      <c r="O78" s="578" t="s">
        <v>228</v>
      </c>
      <c r="P78" s="505">
        <v>9.57475</v>
      </c>
      <c r="Q78" s="505">
        <v>12.97</v>
      </c>
      <c r="R78" s="505">
        <v>99.685</v>
      </c>
      <c r="S78" s="505">
        <v>76.909</v>
      </c>
      <c r="T78" s="505">
        <v>0</v>
      </c>
      <c r="U78" s="505">
        <v>14.941</v>
      </c>
      <c r="V78" s="505">
        <v>20.773169999999997</v>
      </c>
      <c r="W78" s="505">
        <v>161.72910000000002</v>
      </c>
      <c r="X78" s="505">
        <v>23.3385</v>
      </c>
      <c r="Y78" s="505">
        <f>'T10'!G36</f>
        <v>28.09248</v>
      </c>
      <c r="Z78" s="505">
        <f t="shared" si="13"/>
        <v>0</v>
      </c>
      <c r="AA78" s="505">
        <v>448.013</v>
      </c>
      <c r="AB78" s="701"/>
      <c r="AC78" s="578" t="s">
        <v>228</v>
      </c>
      <c r="AD78" s="505">
        <v>16.7598</v>
      </c>
      <c r="AE78" s="505">
        <v>0</v>
      </c>
      <c r="AF78" s="505">
        <v>9.55</v>
      </c>
      <c r="AG78" s="505">
        <v>0.8827999999999999</v>
      </c>
      <c r="AH78" s="505">
        <v>0</v>
      </c>
      <c r="AI78" s="505">
        <v>34.24657</v>
      </c>
      <c r="AJ78" s="505">
        <v>0.10946</v>
      </c>
      <c r="AK78" s="505">
        <v>1.65262</v>
      </c>
      <c r="AL78" s="505">
        <v>1.9986199999999998</v>
      </c>
      <c r="AM78" s="505">
        <v>20.461</v>
      </c>
      <c r="AN78" s="505">
        <v>0.29435</v>
      </c>
      <c r="AO78" s="578" t="s">
        <v>228</v>
      </c>
      <c r="AP78" s="505">
        <v>49.2925</v>
      </c>
      <c r="AQ78" s="505">
        <v>5.0765</v>
      </c>
      <c r="AR78" s="505">
        <v>1.308</v>
      </c>
      <c r="AS78" s="505">
        <v>4.815</v>
      </c>
      <c r="AT78" s="505">
        <v>14.224</v>
      </c>
      <c r="AU78" s="505">
        <v>1.46</v>
      </c>
      <c r="AV78" s="712"/>
      <c r="AW78" s="712"/>
      <c r="AX78" s="712"/>
      <c r="AY78" s="712"/>
      <c r="AZ78" s="712"/>
    </row>
    <row r="79" spans="1:52" ht="12.75">
      <c r="A79" s="506"/>
      <c r="B79" s="506"/>
      <c r="C79" s="506"/>
      <c r="D79" s="506"/>
      <c r="E79" s="506"/>
      <c r="F79" s="506"/>
      <c r="G79" s="506"/>
      <c r="H79" s="506"/>
      <c r="I79" s="506"/>
      <c r="J79" s="506"/>
      <c r="K79" s="506"/>
      <c r="L79" s="506"/>
      <c r="M79" s="506"/>
      <c r="O79" s="100" t="s">
        <v>325</v>
      </c>
      <c r="P79" s="503">
        <v>63.876035</v>
      </c>
      <c r="Q79" s="503">
        <v>28.762097</v>
      </c>
      <c r="R79" s="503">
        <v>165.7111479999999</v>
      </c>
      <c r="S79" s="503">
        <v>101.791</v>
      </c>
      <c r="T79" s="503">
        <v>11.188973</v>
      </c>
      <c r="U79" s="503">
        <v>76.286175</v>
      </c>
      <c r="V79" s="503">
        <v>40.401826</v>
      </c>
      <c r="W79" s="503">
        <v>274.09531799999996</v>
      </c>
      <c r="X79" s="503">
        <v>95.960896</v>
      </c>
      <c r="Y79" s="503">
        <f>'T10'!G37</f>
        <v>59.185761</v>
      </c>
      <c r="Z79" s="503">
        <f t="shared" si="13"/>
        <v>0.299996000000192</v>
      </c>
      <c r="AA79" s="503">
        <v>917.559225</v>
      </c>
      <c r="AB79" s="701"/>
      <c r="AC79" s="100" t="s">
        <v>325</v>
      </c>
      <c r="AD79" s="503">
        <v>80.913683</v>
      </c>
      <c r="AE79" s="503">
        <v>2.198</v>
      </c>
      <c r="AF79" s="503">
        <v>40.016</v>
      </c>
      <c r="AG79" s="503">
        <v>2.3651</v>
      </c>
      <c r="AH79" s="503">
        <v>19.4815</v>
      </c>
      <c r="AI79" s="503">
        <v>64.211138</v>
      </c>
      <c r="AJ79" s="503">
        <v>6.23196</v>
      </c>
      <c r="AK79" s="503">
        <v>4.28662</v>
      </c>
      <c r="AL79" s="503">
        <v>4.61262</v>
      </c>
      <c r="AM79" s="503">
        <v>27.089068</v>
      </c>
      <c r="AN79" s="503">
        <v>4.82035</v>
      </c>
      <c r="AO79" s="100" t="s">
        <v>325</v>
      </c>
      <c r="AP79" s="503">
        <v>159.266813</v>
      </c>
      <c r="AQ79" s="503">
        <v>9.774122</v>
      </c>
      <c r="AR79" s="503">
        <v>23.198866000000002</v>
      </c>
      <c r="AS79" s="503">
        <v>38.079668</v>
      </c>
      <c r="AT79" s="503">
        <v>49.602976999999996</v>
      </c>
      <c r="AU79" s="503">
        <v>25.013972999999996</v>
      </c>
      <c r="AV79" s="336"/>
      <c r="AW79" s="336"/>
      <c r="AX79" s="336"/>
      <c r="AY79" s="336"/>
      <c r="AZ79" s="336"/>
    </row>
    <row r="80" spans="15:52" s="506" customFormat="1" ht="12.75">
      <c r="O80" s="582" t="s">
        <v>324</v>
      </c>
      <c r="P80" s="511">
        <v>526.476576</v>
      </c>
      <c r="Q80" s="511">
        <v>309.202284</v>
      </c>
      <c r="R80" s="511">
        <v>3015.4759069999996</v>
      </c>
      <c r="S80" s="511">
        <v>522.728487</v>
      </c>
      <c r="T80" s="511">
        <v>105.92039100000001</v>
      </c>
      <c r="U80" s="511">
        <v>1250.632976</v>
      </c>
      <c r="V80" s="511">
        <v>442.713936</v>
      </c>
      <c r="W80" s="511">
        <v>2489.157659</v>
      </c>
      <c r="X80" s="511">
        <v>1326.656578</v>
      </c>
      <c r="Y80" s="511">
        <f>'T10'!G38</f>
        <v>1212.959994000001</v>
      </c>
      <c r="Z80" s="511">
        <f t="shared" si="13"/>
        <v>16.428528000004007</v>
      </c>
      <c r="AA80" s="511">
        <v>11218.353316000004</v>
      </c>
      <c r="AB80" s="701"/>
      <c r="AC80" s="582" t="s">
        <v>324</v>
      </c>
      <c r="AD80" s="511">
        <v>1523.106021</v>
      </c>
      <c r="AE80" s="511">
        <v>169.605712</v>
      </c>
      <c r="AF80" s="511">
        <v>218.76423699999998</v>
      </c>
      <c r="AG80" s="511">
        <v>454.43832199999997</v>
      </c>
      <c r="AH80" s="511">
        <v>366.069549</v>
      </c>
      <c r="AI80" s="511">
        <v>679.697642</v>
      </c>
      <c r="AJ80" s="511">
        <v>17.638164</v>
      </c>
      <c r="AK80" s="511">
        <v>107.93849</v>
      </c>
      <c r="AL80" s="511">
        <v>135.34715899999998</v>
      </c>
      <c r="AM80" s="511">
        <v>193.446956</v>
      </c>
      <c r="AN80" s="511">
        <v>126.041462</v>
      </c>
      <c r="AO80" s="582" t="s">
        <v>324</v>
      </c>
      <c r="AP80" s="511">
        <v>2338.423185</v>
      </c>
      <c r="AQ80" s="511">
        <v>684.13123</v>
      </c>
      <c r="AR80" s="511">
        <v>358.398071</v>
      </c>
      <c r="AS80" s="511">
        <v>463.770309</v>
      </c>
      <c r="AT80" s="511">
        <v>317.909952</v>
      </c>
      <c r="AU80" s="511">
        <v>181.51009</v>
      </c>
      <c r="AV80" s="336"/>
      <c r="AW80" s="336"/>
      <c r="AX80" s="336"/>
      <c r="AY80" s="336"/>
      <c r="AZ80" s="336"/>
    </row>
    <row r="81" spans="1:46" ht="12.75">
      <c r="A81" s="506"/>
      <c r="B81" s="506"/>
      <c r="C81" s="506"/>
      <c r="D81" s="506"/>
      <c r="E81" s="506"/>
      <c r="F81" s="506"/>
      <c r="G81" s="506"/>
      <c r="H81" s="506"/>
      <c r="I81" s="506"/>
      <c r="J81" s="506"/>
      <c r="K81" s="506"/>
      <c r="L81" s="506"/>
      <c r="M81" s="506"/>
      <c r="O81" s="346" t="s">
        <v>441</v>
      </c>
      <c r="P81" s="275"/>
      <c r="Q81" s="5"/>
      <c r="R81" s="5"/>
      <c r="S81" s="6"/>
      <c r="T81" s="6"/>
      <c r="U81" s="5"/>
      <c r="V81" s="458"/>
      <c r="W81" s="6"/>
      <c r="X81" s="5"/>
      <c r="AC81" s="346" t="s">
        <v>441</v>
      </c>
      <c r="AD81" s="5"/>
      <c r="AE81" s="169"/>
      <c r="AF81" s="5"/>
      <c r="AG81" s="6"/>
      <c r="AH81" s="527"/>
      <c r="AI81" s="5"/>
      <c r="AJ81" s="458"/>
      <c r="AK81" s="6"/>
      <c r="AM81" s="701"/>
      <c r="AO81" s="346" t="s">
        <v>441</v>
      </c>
      <c r="AP81" s="5"/>
      <c r="AQ81" s="169"/>
      <c r="AR81" s="5"/>
      <c r="AS81" s="6"/>
      <c r="AT81" s="527"/>
    </row>
    <row r="82" spans="1:46" ht="20.25">
      <c r="A82" s="506"/>
      <c r="B82" s="506"/>
      <c r="C82" s="506"/>
      <c r="D82" s="506"/>
      <c r="E82" s="506"/>
      <c r="F82" s="506"/>
      <c r="G82" s="506"/>
      <c r="H82" s="506"/>
      <c r="I82" s="506"/>
      <c r="J82" s="506"/>
      <c r="K82" s="506"/>
      <c r="L82" s="506"/>
      <c r="M82" s="506"/>
      <c r="O82" s="346"/>
      <c r="P82" s="829"/>
      <c r="Q82" s="569"/>
      <c r="R82" s="569"/>
      <c r="S82" s="569"/>
      <c r="T82" s="569"/>
      <c r="U82" s="569"/>
      <c r="V82" s="569"/>
      <c r="W82" s="569"/>
      <c r="X82" s="5"/>
      <c r="AA82" s="701"/>
      <c r="AC82" s="703"/>
      <c r="AD82" s="569"/>
      <c r="AE82" s="569"/>
      <c r="AF82" s="569"/>
      <c r="AG82" s="569"/>
      <c r="AH82" s="569"/>
      <c r="AI82" s="569"/>
      <c r="AJ82" s="569"/>
      <c r="AK82" s="569"/>
      <c r="AO82" s="346"/>
      <c r="AP82" s="569"/>
      <c r="AQ82" s="569"/>
      <c r="AR82" s="569"/>
      <c r="AS82" s="569"/>
      <c r="AT82" s="569"/>
    </row>
    <row r="83" spans="1:27" ht="12.75">
      <c r="A83" s="506"/>
      <c r="B83" s="506"/>
      <c r="C83" s="506"/>
      <c r="D83" s="506"/>
      <c r="E83" s="506"/>
      <c r="F83" s="506"/>
      <c r="G83" s="506"/>
      <c r="H83" s="506"/>
      <c r="I83" s="506"/>
      <c r="J83" s="506"/>
      <c r="K83" s="506"/>
      <c r="L83" s="506"/>
      <c r="M83" s="506"/>
      <c r="AA83" s="701"/>
    </row>
    <row r="84" spans="1:13" ht="12.75">
      <c r="A84" s="506"/>
      <c r="B84" s="506"/>
      <c r="C84" s="506"/>
      <c r="D84" s="506"/>
      <c r="E84" s="506"/>
      <c r="F84" s="506"/>
      <c r="G84" s="506"/>
      <c r="H84" s="506"/>
      <c r="I84" s="506"/>
      <c r="J84" s="506"/>
      <c r="K84" s="506"/>
      <c r="L84" s="506"/>
      <c r="M84" s="506"/>
    </row>
    <row r="85" spans="1:13" ht="12.75">
      <c r="A85" s="889" t="s">
        <v>419</v>
      </c>
      <c r="B85" s="506"/>
      <c r="C85" s="506"/>
      <c r="D85" s="506"/>
      <c r="E85" s="506"/>
      <c r="F85" s="506"/>
      <c r="G85" s="506"/>
      <c r="H85" s="506"/>
      <c r="I85" s="506"/>
      <c r="J85" s="506"/>
      <c r="K85" s="506"/>
      <c r="L85" s="506"/>
      <c r="M85" s="506"/>
    </row>
    <row r="88" s="1356" customFormat="1" ht="12.75"/>
    <row r="89" spans="16:27" s="1356" customFormat="1" ht="12.75">
      <c r="P89" s="1358"/>
      <c r="Q89" s="1359"/>
      <c r="R89" s="1359"/>
      <c r="S89" s="1359"/>
      <c r="T89" s="1358"/>
      <c r="U89" s="1359"/>
      <c r="V89" s="1360"/>
      <c r="W89" s="1358"/>
      <c r="X89" s="1358"/>
      <c r="Y89" s="1358"/>
      <c r="Z89" s="1358"/>
      <c r="AA89" s="1358"/>
    </row>
    <row r="90" s="1356" customFormat="1" ht="12.75"/>
    <row r="91" spans="1:29" s="1356" customFormat="1" ht="12.75">
      <c r="A91" s="1361"/>
      <c r="B91" s="1358" t="s">
        <v>168</v>
      </c>
      <c r="C91" s="1359" t="s">
        <v>76</v>
      </c>
      <c r="D91" s="1359" t="s">
        <v>77</v>
      </c>
      <c r="E91" s="1359" t="s">
        <v>78</v>
      </c>
      <c r="F91" s="1358" t="s">
        <v>169</v>
      </c>
      <c r="G91" s="1359" t="s">
        <v>115</v>
      </c>
      <c r="H91" s="1360" t="s">
        <v>84</v>
      </c>
      <c r="I91" s="1358" t="s">
        <v>85</v>
      </c>
      <c r="J91" s="1358" t="s">
        <v>116</v>
      </c>
      <c r="K91" s="1358" t="s">
        <v>170</v>
      </c>
      <c r="L91" s="1358" t="s">
        <v>241</v>
      </c>
      <c r="M91" s="1358" t="s">
        <v>66</v>
      </c>
      <c r="O91" s="1362"/>
      <c r="P91" s="1362" t="s">
        <v>69</v>
      </c>
      <c r="Q91" s="1362" t="s">
        <v>70</v>
      </c>
      <c r="R91" s="1362"/>
      <c r="S91" s="1362" t="s">
        <v>71</v>
      </c>
      <c r="T91" s="1362" t="s">
        <v>72</v>
      </c>
      <c r="U91" s="1362" t="s">
        <v>73</v>
      </c>
      <c r="V91" s="1362"/>
      <c r="W91" s="1362"/>
      <c r="X91" s="1362" t="s">
        <v>74</v>
      </c>
      <c r="Y91" s="1362" t="s">
        <v>68</v>
      </c>
      <c r="Z91" s="1362"/>
      <c r="AC91" s="1363" t="s">
        <v>75</v>
      </c>
    </row>
    <row r="92" spans="1:29" s="1356" customFormat="1" ht="12.75">
      <c r="A92" s="1361" t="s">
        <v>211</v>
      </c>
      <c r="B92" s="1364">
        <v>68.86954837172712</v>
      </c>
      <c r="C92" s="1364">
        <v>106.36688137869469</v>
      </c>
      <c r="D92" s="1364">
        <v>124.86030192324557</v>
      </c>
      <c r="E92" s="1364">
        <v>24.15569218122725</v>
      </c>
      <c r="F92" s="1364">
        <v>2.665029601986468</v>
      </c>
      <c r="G92" s="1364">
        <v>22.99896985348882</v>
      </c>
      <c r="H92" s="1364">
        <v>5.222201424403347</v>
      </c>
      <c r="I92" s="1364">
        <v>112.88677943738553</v>
      </c>
      <c r="J92" s="1364">
        <v>89.76948017524269</v>
      </c>
      <c r="K92" s="1364">
        <v>38.10887614549805</v>
      </c>
      <c r="L92" s="1364">
        <v>4.411435542541811</v>
      </c>
      <c r="M92" s="1365">
        <v>600.3151960354413</v>
      </c>
      <c r="N92" s="1365"/>
      <c r="O92" s="1362" t="s">
        <v>195</v>
      </c>
      <c r="P92" s="1362" t="s">
        <v>79</v>
      </c>
      <c r="Q92" s="1362" t="s">
        <v>80</v>
      </c>
      <c r="R92" s="1362" t="s">
        <v>77</v>
      </c>
      <c r="S92" s="1362" t="s">
        <v>81</v>
      </c>
      <c r="T92" s="1362" t="s">
        <v>82</v>
      </c>
      <c r="U92" s="1362" t="s">
        <v>83</v>
      </c>
      <c r="V92" s="1362" t="s">
        <v>84</v>
      </c>
      <c r="W92" s="1362" t="s">
        <v>85</v>
      </c>
      <c r="X92" s="1362" t="s">
        <v>86</v>
      </c>
      <c r="Y92" s="1362" t="s">
        <v>87</v>
      </c>
      <c r="Z92" s="1362"/>
      <c r="AA92" s="1362" t="s">
        <v>241</v>
      </c>
      <c r="AC92" s="1363" t="s">
        <v>274</v>
      </c>
    </row>
    <row r="93" spans="1:30" s="1356" customFormat="1" ht="12.75">
      <c r="A93" s="1361" t="s">
        <v>214</v>
      </c>
      <c r="B93" s="1364">
        <v>59.76675135218939</v>
      </c>
      <c r="C93" s="1364">
        <v>87.97619810269325</v>
      </c>
      <c r="D93" s="1364">
        <v>105.03829935674105</v>
      </c>
      <c r="E93" s="1364">
        <v>43.75876034435854</v>
      </c>
      <c r="F93" s="1364">
        <v>5.021651606587237</v>
      </c>
      <c r="G93" s="1364">
        <v>21.44141122061237</v>
      </c>
      <c r="H93" s="1364">
        <v>6.6219983443175865</v>
      </c>
      <c r="I93" s="1364">
        <v>101.47185583667054</v>
      </c>
      <c r="J93" s="1364">
        <v>25.570572975323703</v>
      </c>
      <c r="K93" s="1364">
        <v>37.31999158507701</v>
      </c>
      <c r="L93" s="1364">
        <v>3.6625123469250043</v>
      </c>
      <c r="M93" s="1365">
        <v>497.65000307149575</v>
      </c>
      <c r="N93" s="1365"/>
      <c r="O93" s="1362"/>
      <c r="P93" s="1362"/>
      <c r="Q93" s="1362" t="s">
        <v>99</v>
      </c>
      <c r="R93" s="1362"/>
      <c r="S93" s="1362" t="s">
        <v>100</v>
      </c>
      <c r="T93" s="1362" t="s">
        <v>101</v>
      </c>
      <c r="U93" s="1362" t="s">
        <v>102</v>
      </c>
      <c r="V93" s="1362"/>
      <c r="W93" s="1362"/>
      <c r="X93" s="1362"/>
      <c r="Y93" s="1362"/>
      <c r="Z93" s="1362"/>
      <c r="AB93" s="1356" t="s">
        <v>327</v>
      </c>
      <c r="AC93" s="1362"/>
      <c r="AD93" s="1356" t="s">
        <v>327</v>
      </c>
    </row>
    <row r="94" spans="1:32" s="1356" customFormat="1" ht="12.75">
      <c r="A94" s="1361" t="s">
        <v>218</v>
      </c>
      <c r="B94" s="1364">
        <v>59.52375676390486</v>
      </c>
      <c r="C94" s="1364">
        <v>80.97193649613642</v>
      </c>
      <c r="D94" s="1364">
        <v>114.27776558059551</v>
      </c>
      <c r="E94" s="1364">
        <v>20.094277014007243</v>
      </c>
      <c r="F94" s="1364">
        <v>1.8265218594496564</v>
      </c>
      <c r="G94" s="1364">
        <v>32.08081200556736</v>
      </c>
      <c r="H94" s="1364">
        <v>7.568404918312351</v>
      </c>
      <c r="I94" s="1364">
        <v>109.97347385168068</v>
      </c>
      <c r="J94" s="1364">
        <v>34.00936658500795</v>
      </c>
      <c r="K94" s="1364">
        <v>28.081884733564184</v>
      </c>
      <c r="L94" s="1364">
        <v>1.7063574323558377</v>
      </c>
      <c r="M94" s="1365">
        <v>490.1145572405821</v>
      </c>
      <c r="N94" s="1365"/>
      <c r="O94" s="1362" t="s">
        <v>201</v>
      </c>
      <c r="P94" s="1362">
        <f aca="true" t="shared" si="14" ref="P94:Y94">(B8*1000000)/$AD$94</f>
        <v>24.26151205659705</v>
      </c>
      <c r="Q94" s="1362">
        <f t="shared" si="14"/>
        <v>78.75154253168563</v>
      </c>
      <c r="R94" s="1362">
        <f t="shared" si="14"/>
        <v>74.71636114338314</v>
      </c>
      <c r="S94" s="1362">
        <f t="shared" si="14"/>
        <v>10.201664011216282</v>
      </c>
      <c r="T94" s="1362">
        <f t="shared" si="14"/>
        <v>0.053268814145640137</v>
      </c>
      <c r="U94" s="1362">
        <f t="shared" si="14"/>
        <v>6.208480288674359</v>
      </c>
      <c r="V94" s="1362">
        <f t="shared" si="14"/>
        <v>7.797329208196367</v>
      </c>
      <c r="W94" s="1362">
        <f t="shared" si="14"/>
        <v>123.41904818217509</v>
      </c>
      <c r="X94" s="1362">
        <f t="shared" si="14"/>
        <v>33.01981706423846</v>
      </c>
      <c r="Y94" s="1362">
        <f t="shared" si="14"/>
        <v>40.75226325874101</v>
      </c>
      <c r="Z94" s="1362"/>
      <c r="AA94" s="1362">
        <f>(L8*1000000)/$AD$94</f>
        <v>2.0847096663187337</v>
      </c>
      <c r="AB94" s="1356">
        <f>AD94/1000</f>
        <v>1877.271</v>
      </c>
      <c r="AC94" s="1362">
        <f>'T1'!C8</f>
        <v>753.285018</v>
      </c>
      <c r="AD94" s="1366">
        <f>'T15'!B9</f>
        <v>1877271</v>
      </c>
      <c r="AE94" s="1362">
        <f aca="true" t="shared" si="15" ref="AE94:AE123">(M8*1000000)/AD94</f>
        <v>401.26599622537185</v>
      </c>
      <c r="AF94" s="1362" t="s">
        <v>201</v>
      </c>
    </row>
    <row r="95" spans="1:32" s="1356" customFormat="1" ht="12.75">
      <c r="A95" s="1361" t="s">
        <v>204</v>
      </c>
      <c r="B95" s="1364">
        <v>40.38602169767389</v>
      </c>
      <c r="C95" s="1364">
        <v>88.84129156699323</v>
      </c>
      <c r="D95" s="1364">
        <v>104.2655028705358</v>
      </c>
      <c r="E95" s="1364">
        <v>16.724474600760324</v>
      </c>
      <c r="F95" s="1364">
        <v>1.1336081398444062</v>
      </c>
      <c r="G95" s="1364">
        <v>22.52393844475805</v>
      </c>
      <c r="H95" s="1364">
        <v>10.468026888070057</v>
      </c>
      <c r="I95" s="1364">
        <v>126.73618870047093</v>
      </c>
      <c r="J95" s="1364">
        <v>42.61004448489421</v>
      </c>
      <c r="K95" s="1364">
        <v>28.851732561797522</v>
      </c>
      <c r="L95" s="1364">
        <v>4.756676423006091</v>
      </c>
      <c r="M95" s="1365">
        <v>487.29750637880454</v>
      </c>
      <c r="N95" s="1365"/>
      <c r="O95" s="1362" t="s">
        <v>202</v>
      </c>
      <c r="P95" s="1362">
        <f aca="true" t="shared" si="16" ref="P95:Y95">(B9*1000000)/$AD$95</f>
        <v>36.443657268318034</v>
      </c>
      <c r="Q95" s="1362">
        <f t="shared" si="16"/>
        <v>87.66138864669125</v>
      </c>
      <c r="R95" s="1362">
        <f t="shared" si="16"/>
        <v>106.28268150454534</v>
      </c>
      <c r="S95" s="1362">
        <f t="shared" si="16"/>
        <v>12.186694726513641</v>
      </c>
      <c r="T95" s="1362">
        <f t="shared" si="16"/>
        <v>0.206350382159572</v>
      </c>
      <c r="U95" s="1362">
        <f t="shared" si="16"/>
        <v>10.708179210616434</v>
      </c>
      <c r="V95" s="1362">
        <f t="shared" si="16"/>
        <v>5.252113596234508</v>
      </c>
      <c r="W95" s="1362">
        <f t="shared" si="16"/>
        <v>84.42292933144539</v>
      </c>
      <c r="X95" s="1362">
        <f t="shared" si="16"/>
        <v>49.504540497742504</v>
      </c>
      <c r="Y95" s="1362">
        <f t="shared" si="16"/>
        <v>16.490816998146883</v>
      </c>
      <c r="Z95" s="1362"/>
      <c r="AA95" s="1362">
        <f>(L9*1000000)/$AD$95</f>
        <v>1.2993668319009213</v>
      </c>
      <c r="AB95" s="1362">
        <f>(M9*1000000)/$AD$95</f>
        <v>410.45871899431444</v>
      </c>
      <c r="AC95" s="1362">
        <f>'T1'!C9</f>
        <v>1352.0149</v>
      </c>
      <c r="AD95" s="1366">
        <f>'T15'!B10</f>
        <v>3293912</v>
      </c>
      <c r="AE95" s="1362">
        <f t="shared" si="15"/>
        <v>410.45871899431444</v>
      </c>
      <c r="AF95" s="1362" t="s">
        <v>202</v>
      </c>
    </row>
    <row r="96" spans="1:32" s="1356" customFormat="1" ht="12.75">
      <c r="A96" s="1361" t="s">
        <v>203</v>
      </c>
      <c r="B96" s="1364">
        <v>46.900847231343235</v>
      </c>
      <c r="C96" s="1364">
        <v>80.30111352467001</v>
      </c>
      <c r="D96" s="1364">
        <v>116.41186845542654</v>
      </c>
      <c r="E96" s="1364">
        <v>12.359149593343389</v>
      </c>
      <c r="F96" s="1364">
        <v>8.592181512459497</v>
      </c>
      <c r="G96" s="1364">
        <v>27.236404246259987</v>
      </c>
      <c r="H96" s="1364">
        <v>5.463653486710593</v>
      </c>
      <c r="I96" s="1364">
        <v>89.9368545634305</v>
      </c>
      <c r="J96" s="1364">
        <v>46.82321442746935</v>
      </c>
      <c r="K96" s="1364">
        <v>47.629700726713764</v>
      </c>
      <c r="L96" s="1364">
        <v>0.7429511651234193</v>
      </c>
      <c r="M96" s="1365">
        <v>482.39793893295024</v>
      </c>
      <c r="N96" s="1365"/>
      <c r="O96" s="1362" t="s">
        <v>203</v>
      </c>
      <c r="P96" s="1362">
        <f aca="true" t="shared" si="17" ref="P96:Y96">(B10*1000000)/$AD$96</f>
        <v>46.900847231343235</v>
      </c>
      <c r="Q96" s="1362">
        <f t="shared" si="17"/>
        <v>80.30111352467001</v>
      </c>
      <c r="R96" s="1362">
        <f t="shared" si="17"/>
        <v>116.41186845542654</v>
      </c>
      <c r="S96" s="1362">
        <f t="shared" si="17"/>
        <v>12.359149593343389</v>
      </c>
      <c r="T96" s="1362">
        <f t="shared" si="17"/>
        <v>8.592181512459497</v>
      </c>
      <c r="U96" s="1362">
        <f t="shared" si="17"/>
        <v>27.236404246259987</v>
      </c>
      <c r="V96" s="1362">
        <f t="shared" si="17"/>
        <v>5.463653486710593</v>
      </c>
      <c r="W96" s="1362">
        <f t="shared" si="17"/>
        <v>89.9368545634305</v>
      </c>
      <c r="X96" s="1362">
        <f t="shared" si="17"/>
        <v>46.82321442746935</v>
      </c>
      <c r="Y96" s="1362">
        <f t="shared" si="17"/>
        <v>47.629700726713764</v>
      </c>
      <c r="Z96" s="1362"/>
      <c r="AA96" s="1362">
        <f>(L10*1000000)/$AD$96</f>
        <v>0.7429511651234193</v>
      </c>
      <c r="AB96" s="1356">
        <f aca="true" t="shared" si="18" ref="AB96:AB123">AD96/1000</f>
        <v>1385.69</v>
      </c>
      <c r="AC96" s="1362">
        <f>'T1'!C10</f>
        <v>668.454</v>
      </c>
      <c r="AD96" s="1366">
        <f>'T15'!B11</f>
        <v>1385690</v>
      </c>
      <c r="AE96" s="1362">
        <f t="shared" si="15"/>
        <v>482.39793893295035</v>
      </c>
      <c r="AF96" s="1362" t="s">
        <v>203</v>
      </c>
    </row>
    <row r="97" spans="1:32" s="1356" customFormat="1" ht="12.75">
      <c r="A97" s="1361" t="s">
        <v>215</v>
      </c>
      <c r="B97" s="1364">
        <v>33.09560242065197</v>
      </c>
      <c r="C97" s="1364">
        <v>104.77077463371106</v>
      </c>
      <c r="D97" s="1364">
        <v>112.80575911358042</v>
      </c>
      <c r="E97" s="1364">
        <v>20.563998841022777</v>
      </c>
      <c r="F97" s="1364">
        <v>0.8931622323907735</v>
      </c>
      <c r="G97" s="1364">
        <v>17.356734641076763</v>
      </c>
      <c r="H97" s="1364">
        <v>12.193846200554542</v>
      </c>
      <c r="I97" s="1364">
        <v>86.11826451741072</v>
      </c>
      <c r="J97" s="1364">
        <v>43.23314384451753</v>
      </c>
      <c r="K97" s="1364">
        <v>23.893465836902326</v>
      </c>
      <c r="L97" s="1364">
        <v>12.440898431750684</v>
      </c>
      <c r="M97" s="1365">
        <v>467.3656507135696</v>
      </c>
      <c r="N97" s="1365"/>
      <c r="O97" s="1362" t="s">
        <v>204</v>
      </c>
      <c r="P97" s="1362">
        <f aca="true" t="shared" si="19" ref="P97:Y97">(B11*1000000)/$AD$97</f>
        <v>40.38602169767389</v>
      </c>
      <c r="Q97" s="1362">
        <f t="shared" si="19"/>
        <v>88.84129156699323</v>
      </c>
      <c r="R97" s="1362">
        <f t="shared" si="19"/>
        <v>104.2655028705358</v>
      </c>
      <c r="S97" s="1362">
        <f t="shared" si="19"/>
        <v>16.724474600760324</v>
      </c>
      <c r="T97" s="1362">
        <f t="shared" si="19"/>
        <v>1.1336081398444062</v>
      </c>
      <c r="U97" s="1362">
        <f t="shared" si="19"/>
        <v>22.52393844475805</v>
      </c>
      <c r="V97" s="1362">
        <f t="shared" si="19"/>
        <v>10.468026888070057</v>
      </c>
      <c r="W97" s="1362">
        <f t="shared" si="19"/>
        <v>126.73618870047093</v>
      </c>
      <c r="X97" s="1362">
        <f t="shared" si="19"/>
        <v>42.61004448489421</v>
      </c>
      <c r="Y97" s="1362">
        <f t="shared" si="19"/>
        <v>28.851732561797522</v>
      </c>
      <c r="Z97" s="1362"/>
      <c r="AA97" s="1362">
        <f>(L11*1000000)/$AD$97</f>
        <v>4.756676423006091</v>
      </c>
      <c r="AB97" s="1356">
        <f t="shared" si="18"/>
        <v>1694.283</v>
      </c>
      <c r="AC97" s="1362">
        <f>'T1'!C11</f>
        <v>825.6198810000001</v>
      </c>
      <c r="AD97" s="1366">
        <f>'T15'!B12</f>
        <v>1694283</v>
      </c>
      <c r="AE97" s="1362">
        <f t="shared" si="15"/>
        <v>487.29750637880454</v>
      </c>
      <c r="AF97" s="1362" t="s">
        <v>204</v>
      </c>
    </row>
    <row r="98" spans="1:32" s="1356" customFormat="1" ht="12.75">
      <c r="A98" s="1361" t="s">
        <v>223</v>
      </c>
      <c r="B98" s="1364">
        <v>18.31849654474346</v>
      </c>
      <c r="C98" s="1364">
        <v>66.8273060449582</v>
      </c>
      <c r="D98" s="1364">
        <v>91.53539818277513</v>
      </c>
      <c r="E98" s="1364">
        <v>10.281195249252743</v>
      </c>
      <c r="F98" s="1364">
        <v>5.640849327038093</v>
      </c>
      <c r="G98" s="1364">
        <v>28.359397870915018</v>
      </c>
      <c r="H98" s="1364">
        <v>12.42060260226363</v>
      </c>
      <c r="I98" s="1364">
        <v>105.78245350872488</v>
      </c>
      <c r="J98" s="1364">
        <v>20.976463909056747</v>
      </c>
      <c r="K98" s="1364">
        <v>37.087944123832706</v>
      </c>
      <c r="L98" s="1364">
        <v>60.877800268263655</v>
      </c>
      <c r="M98" s="1365">
        <v>458.10790763182433</v>
      </c>
      <c r="N98" s="1365"/>
      <c r="O98" s="1362" t="s">
        <v>205</v>
      </c>
      <c r="P98" s="1362">
        <f aca="true" t="shared" si="20" ref="P98:Y98">(B12*1000000)/$AD$98</f>
        <v>28.039981995041007</v>
      </c>
      <c r="Q98" s="1362">
        <f t="shared" si="20"/>
        <v>81.50753385466335</v>
      </c>
      <c r="R98" s="1362">
        <f t="shared" si="20"/>
        <v>88.20259546061415</v>
      </c>
      <c r="S98" s="1362">
        <f t="shared" si="20"/>
        <v>16.243709631890138</v>
      </c>
      <c r="T98" s="1362">
        <f t="shared" si="20"/>
        <v>0.2868586687011253</v>
      </c>
      <c r="U98" s="1362">
        <f t="shared" si="20"/>
        <v>17.975967957276367</v>
      </c>
      <c r="V98" s="1362">
        <f t="shared" si="20"/>
        <v>8.263971008964333</v>
      </c>
      <c r="W98" s="1362">
        <f t="shared" si="20"/>
        <v>88.57402189586115</v>
      </c>
      <c r="X98" s="1362">
        <f t="shared" si="20"/>
        <v>37.63646767118062</v>
      </c>
      <c r="Y98" s="1362">
        <f t="shared" si="20"/>
        <v>13.183841312225825</v>
      </c>
      <c r="Z98" s="1362"/>
      <c r="AA98" s="1362">
        <f>(L12*1000000)/$AD$98</f>
        <v>1.3934617585351838</v>
      </c>
      <c r="AB98" s="1356">
        <f t="shared" si="18"/>
        <v>3276.875</v>
      </c>
      <c r="AC98" s="1362">
        <f>'T1'!C12</f>
        <v>1249.5</v>
      </c>
      <c r="AD98" s="1366">
        <f>'T15'!B13</f>
        <v>3276875</v>
      </c>
      <c r="AE98" s="1362">
        <f t="shared" si="15"/>
        <v>381.30841121495325</v>
      </c>
      <c r="AF98" s="1362" t="s">
        <v>205</v>
      </c>
    </row>
    <row r="99" spans="1:32" s="1356" customFormat="1" ht="12.75">
      <c r="A99" s="1361" t="s">
        <v>216</v>
      </c>
      <c r="B99" s="1364">
        <v>37.50252365223848</v>
      </c>
      <c r="C99" s="1364">
        <v>104.45102589050624</v>
      </c>
      <c r="D99" s="1364">
        <v>120.94069817311261</v>
      </c>
      <c r="E99" s="1364">
        <v>21.917337720252803</v>
      </c>
      <c r="F99" s="1364">
        <v>2.62193278368817</v>
      </c>
      <c r="G99" s="1364">
        <v>13.405130732760641</v>
      </c>
      <c r="H99" s="1364">
        <v>8.911751652562806</v>
      </c>
      <c r="I99" s="1364">
        <v>80.20664983164983</v>
      </c>
      <c r="J99" s="1364">
        <v>39.397715003862025</v>
      </c>
      <c r="K99" s="1364">
        <v>16.065438926655656</v>
      </c>
      <c r="L99" s="1364">
        <v>1.8416068159413703</v>
      </c>
      <c r="M99" s="1365">
        <v>447.26181118323063</v>
      </c>
      <c r="N99" s="1365"/>
      <c r="O99" s="1362" t="s">
        <v>206</v>
      </c>
      <c r="P99" s="1362">
        <f aca="true" t="shared" si="21" ref="P99:Y99">(B13*1000000)/$AD$99</f>
        <v>33.10415991331183</v>
      </c>
      <c r="Q99" s="1362">
        <f t="shared" si="21"/>
        <v>88.35212011277432</v>
      </c>
      <c r="R99" s="1362">
        <f t="shared" si="21"/>
        <v>85.79324043782431</v>
      </c>
      <c r="S99" s="1362">
        <f t="shared" si="21"/>
        <v>19.100326689948016</v>
      </c>
      <c r="T99" s="1362">
        <f t="shared" si="21"/>
        <v>0</v>
      </c>
      <c r="U99" s="1362">
        <f t="shared" si="21"/>
        <v>30.083944679582537</v>
      </c>
      <c r="V99" s="1362">
        <f t="shared" si="21"/>
        <v>5.842561960354263</v>
      </c>
      <c r="W99" s="1362">
        <f t="shared" si="21"/>
        <v>74.10033818502008</v>
      </c>
      <c r="X99" s="1362">
        <f t="shared" si="21"/>
        <v>30.97856782130834</v>
      </c>
      <c r="Y99" s="1362">
        <f t="shared" si="21"/>
        <v>24.765366420748755</v>
      </c>
      <c r="Z99" s="1362"/>
      <c r="AA99" s="1362">
        <f>(L13*1000000)/$AD$99</f>
        <v>1.7181301042909278</v>
      </c>
      <c r="AB99" s="1356">
        <f t="shared" si="18"/>
        <v>2609.814</v>
      </c>
      <c r="AC99" s="1362">
        <f>'T1'!C13</f>
        <v>1027.8458999999998</v>
      </c>
      <c r="AD99" s="1366">
        <f>'T15'!B14</f>
        <v>2609814</v>
      </c>
      <c r="AE99" s="1362">
        <f t="shared" si="15"/>
        <v>393.8387563251634</v>
      </c>
      <c r="AF99" s="1362" t="s">
        <v>206</v>
      </c>
    </row>
    <row r="100" spans="1:32" s="1356" customFormat="1" ht="12.75">
      <c r="A100" s="1361" t="s">
        <v>207</v>
      </c>
      <c r="B100" s="1364">
        <v>35.67696376285502</v>
      </c>
      <c r="C100" s="1364">
        <v>99.34793923630416</v>
      </c>
      <c r="D100" s="1364">
        <v>117.77017613855622</v>
      </c>
      <c r="E100" s="1364">
        <v>12.068874048977522</v>
      </c>
      <c r="F100" s="1364">
        <v>0.8212095908559403</v>
      </c>
      <c r="G100" s="1364">
        <v>23.99458147016865</v>
      </c>
      <c r="H100" s="1364">
        <v>6.8836258801659005</v>
      </c>
      <c r="I100" s="1364">
        <v>81.32155151927408</v>
      </c>
      <c r="J100" s="1364">
        <v>37.29047346003217</v>
      </c>
      <c r="K100" s="1364">
        <v>20.421229648718512</v>
      </c>
      <c r="L100" s="1364">
        <v>11.393910985240813</v>
      </c>
      <c r="M100" s="1365">
        <v>446.99053574114896</v>
      </c>
      <c r="N100" s="1365"/>
      <c r="O100" s="1362" t="s">
        <v>207</v>
      </c>
      <c r="P100" s="1362">
        <f aca="true" t="shared" si="22" ref="P100:Y100">(B14*1000000)/$AD$100</f>
        <v>35.67696376285502</v>
      </c>
      <c r="Q100" s="1362">
        <f t="shared" si="22"/>
        <v>99.34793923630416</v>
      </c>
      <c r="R100" s="1362">
        <f t="shared" si="22"/>
        <v>117.77017613855622</v>
      </c>
      <c r="S100" s="1362">
        <f t="shared" si="22"/>
        <v>12.068874048977522</v>
      </c>
      <c r="T100" s="1362">
        <f t="shared" si="22"/>
        <v>0.8212095908559403</v>
      </c>
      <c r="U100" s="1362">
        <f t="shared" si="22"/>
        <v>23.99458147016865</v>
      </c>
      <c r="V100" s="1362">
        <f t="shared" si="22"/>
        <v>6.8836258801659005</v>
      </c>
      <c r="W100" s="1362">
        <f t="shared" si="22"/>
        <v>81.32155151927408</v>
      </c>
      <c r="X100" s="1362">
        <f t="shared" si="22"/>
        <v>37.29047346003217</v>
      </c>
      <c r="Y100" s="1362">
        <f t="shared" si="22"/>
        <v>20.421229648718512</v>
      </c>
      <c r="Z100" s="1362"/>
      <c r="AA100" s="1362">
        <f>(L14*1000000)/$AD$100</f>
        <v>11.393910985240813</v>
      </c>
      <c r="AB100" s="1356">
        <f t="shared" si="18"/>
        <v>1376.019</v>
      </c>
      <c r="AC100" s="1362">
        <f>'T1'!C14</f>
        <v>615.06747</v>
      </c>
      <c r="AD100" s="1366">
        <f>'T15'!B15</f>
        <v>1376019</v>
      </c>
      <c r="AE100" s="1362">
        <f t="shared" si="15"/>
        <v>446.990535741149</v>
      </c>
      <c r="AF100" s="1362" t="s">
        <v>207</v>
      </c>
    </row>
    <row r="101" spans="1:32" s="1356" customFormat="1" ht="12.75">
      <c r="A101" s="1361" t="s">
        <v>210</v>
      </c>
      <c r="B101" s="1364">
        <v>35.26384013650833</v>
      </c>
      <c r="C101" s="1364">
        <v>75.8731570100717</v>
      </c>
      <c r="D101" s="1364">
        <v>114.40501020363794</v>
      </c>
      <c r="E101" s="1364">
        <v>22.844978175760474</v>
      </c>
      <c r="F101" s="1364">
        <v>0.8790422824960752</v>
      </c>
      <c r="G101" s="1364">
        <v>12.458409492007275</v>
      </c>
      <c r="H101" s="1364">
        <v>15.324199790379339</v>
      </c>
      <c r="I101" s="1364">
        <v>81.70969787935267</v>
      </c>
      <c r="J101" s="1364">
        <v>52.126645064842954</v>
      </c>
      <c r="K101" s="1364">
        <v>20.291819546301724</v>
      </c>
      <c r="L101" s="1364">
        <v>0.8434307614567886</v>
      </c>
      <c r="M101" s="1365">
        <v>432.02023034281524</v>
      </c>
      <c r="N101" s="1365"/>
      <c r="O101" s="1362" t="s">
        <v>208</v>
      </c>
      <c r="P101" s="1362">
        <f aca="true" t="shared" si="23" ref="P101:Y101">(B15*1000000)/$AD$101</f>
        <v>313.1158747470458</v>
      </c>
      <c r="Q101" s="1362">
        <f t="shared" si="23"/>
        <v>74.5800718727781</v>
      </c>
      <c r="R101" s="1362">
        <f t="shared" si="23"/>
        <v>132.75589958401298</v>
      </c>
      <c r="S101" s="1362">
        <f t="shared" si="23"/>
        <v>88.00080108870853</v>
      </c>
      <c r="T101" s="1362">
        <f t="shared" si="23"/>
        <v>7.644123579997877</v>
      </c>
      <c r="U101" s="1362">
        <f t="shared" si="23"/>
        <v>85.08462907019018</v>
      </c>
      <c r="V101" s="1362">
        <f t="shared" si="23"/>
        <v>152.52729010028085</v>
      </c>
      <c r="W101" s="1362">
        <f t="shared" si="23"/>
        <v>975.2474495458889</v>
      </c>
      <c r="X101" s="1362">
        <f t="shared" si="23"/>
        <v>164.95429933693018</v>
      </c>
      <c r="Y101" s="1362">
        <f t="shared" si="23"/>
        <v>66.14650271694546</v>
      </c>
      <c r="Z101" s="1362"/>
      <c r="AA101" s="1362">
        <f>(L15*1000000)/$AD$101</f>
        <v>3.461301624376688</v>
      </c>
      <c r="AB101" s="1356">
        <f t="shared" si="18"/>
        <v>310.827</v>
      </c>
      <c r="AC101" s="1362">
        <f>'T1'!C15</f>
        <v>641.397185</v>
      </c>
      <c r="AD101" s="1366">
        <f>'T15'!B16</f>
        <v>310827</v>
      </c>
      <c r="AE101" s="1362">
        <f t="shared" si="15"/>
        <v>2063.518243267155</v>
      </c>
      <c r="AF101" s="1362" t="s">
        <v>208</v>
      </c>
    </row>
    <row r="102" spans="1:32" s="1356" customFormat="1" ht="12.75">
      <c r="A102" s="1361" t="s">
        <v>212</v>
      </c>
      <c r="B102" s="1364">
        <v>36.86544636067969</v>
      </c>
      <c r="C102" s="1364">
        <v>85.70566357619859</v>
      </c>
      <c r="D102" s="1364">
        <v>96.41762227831009</v>
      </c>
      <c r="E102" s="1364">
        <v>13.333388488093016</v>
      </c>
      <c r="F102" s="1364">
        <v>0.7523199297566718</v>
      </c>
      <c r="G102" s="1364">
        <v>23.931881931674894</v>
      </c>
      <c r="H102" s="1364">
        <v>8.499187021613876</v>
      </c>
      <c r="I102" s="1364">
        <v>103.61905716125658</v>
      </c>
      <c r="J102" s="1364">
        <v>30.89082434054378</v>
      </c>
      <c r="K102" s="1364">
        <v>27.637107318551585</v>
      </c>
      <c r="L102" s="1364">
        <v>1.3957535546758306</v>
      </c>
      <c r="M102" s="1365">
        <v>429.0482519613546</v>
      </c>
      <c r="N102" s="1365"/>
      <c r="O102" s="1362" t="s">
        <v>209</v>
      </c>
      <c r="P102" s="1362">
        <f aca="true" t="shared" si="24" ref="P102:Y102">(B16*1000000)/$AD$102</f>
        <v>32.98321315851951</v>
      </c>
      <c r="Q102" s="1362">
        <f t="shared" si="24"/>
        <v>88.52007912776827</v>
      </c>
      <c r="R102" s="1362">
        <f t="shared" si="24"/>
        <v>121.12604326293297</v>
      </c>
      <c r="S102" s="1362">
        <f t="shared" si="24"/>
        <v>17.130721862408002</v>
      </c>
      <c r="T102" s="1362">
        <f t="shared" si="24"/>
        <v>0.7404738700717396</v>
      </c>
      <c r="U102" s="1362">
        <f t="shared" si="24"/>
        <v>8.770298696533553</v>
      </c>
      <c r="V102" s="1362">
        <f t="shared" si="24"/>
        <v>5.442472153367745</v>
      </c>
      <c r="W102" s="1362">
        <f t="shared" si="24"/>
        <v>86.4905025094759</v>
      </c>
      <c r="X102" s="1362">
        <f t="shared" si="24"/>
        <v>33.18426841679713</v>
      </c>
      <c r="Y102" s="1362">
        <f t="shared" si="24"/>
        <v>18.001318242719368</v>
      </c>
      <c r="Z102" s="1362"/>
      <c r="AA102" s="1362">
        <f>(L16*1000000)/$AD$102</f>
        <v>2.4538573541838935</v>
      </c>
      <c r="AB102" s="1356">
        <f t="shared" si="18"/>
        <v>1204.634</v>
      </c>
      <c r="AC102" s="1362">
        <f>'T1'!C16</f>
        <v>499.734282</v>
      </c>
      <c r="AD102" s="1366">
        <f>'T15'!B17</f>
        <v>1204634</v>
      </c>
      <c r="AE102" s="1362">
        <f t="shared" si="15"/>
        <v>414.8432486547781</v>
      </c>
      <c r="AF102" s="1362" t="s">
        <v>209</v>
      </c>
    </row>
    <row r="103" spans="1:32" s="1356" customFormat="1" ht="12.75">
      <c r="A103" s="1361" t="s">
        <v>209</v>
      </c>
      <c r="B103" s="1364">
        <v>32.98321315851951</v>
      </c>
      <c r="C103" s="1364">
        <v>88.52007912776827</v>
      </c>
      <c r="D103" s="1364">
        <v>121.12604326293297</v>
      </c>
      <c r="E103" s="1364">
        <v>17.130721862408002</v>
      </c>
      <c r="F103" s="1364">
        <v>0.7404738700717396</v>
      </c>
      <c r="G103" s="1364">
        <v>8.770298696533553</v>
      </c>
      <c r="H103" s="1364">
        <v>5.442472153367745</v>
      </c>
      <c r="I103" s="1364">
        <v>86.4905025094759</v>
      </c>
      <c r="J103" s="1364">
        <v>33.18426841679713</v>
      </c>
      <c r="K103" s="1364">
        <v>18.001318242719368</v>
      </c>
      <c r="L103" s="1364">
        <v>2.4538573541838935</v>
      </c>
      <c r="M103" s="1365">
        <v>414.84324865477805</v>
      </c>
      <c r="N103" s="1365"/>
      <c r="O103" s="1362" t="s">
        <v>210</v>
      </c>
      <c r="P103" s="1362">
        <f aca="true" t="shared" si="25" ref="P103:Y103">(B17*1000000)/$AD$103</f>
        <v>35.26384013650833</v>
      </c>
      <c r="Q103" s="1362">
        <f t="shared" si="25"/>
        <v>75.8731570100717</v>
      </c>
      <c r="R103" s="1362">
        <f t="shared" si="25"/>
        <v>114.40501020363794</v>
      </c>
      <c r="S103" s="1362">
        <f t="shared" si="25"/>
        <v>22.844978175760474</v>
      </c>
      <c r="T103" s="1362">
        <f t="shared" si="25"/>
        <v>0.8790422824960752</v>
      </c>
      <c r="U103" s="1362">
        <f t="shared" si="25"/>
        <v>12.458409492007275</v>
      </c>
      <c r="V103" s="1362">
        <f t="shared" si="25"/>
        <v>15.324199790379339</v>
      </c>
      <c r="W103" s="1362">
        <f t="shared" si="25"/>
        <v>81.70969787935267</v>
      </c>
      <c r="X103" s="1362">
        <f t="shared" si="25"/>
        <v>52.126645064842954</v>
      </c>
      <c r="Y103" s="1362">
        <f t="shared" si="25"/>
        <v>20.291819546301724</v>
      </c>
      <c r="Z103" s="1362"/>
      <c r="AA103" s="1362">
        <f>(L17*1000000)/$AD$103</f>
        <v>0.8434307614567886</v>
      </c>
      <c r="AB103" s="1356">
        <f t="shared" si="18"/>
        <v>2667.676</v>
      </c>
      <c r="AC103" s="1362">
        <f>'T1'!C17</f>
        <v>1152.49</v>
      </c>
      <c r="AD103" s="1366">
        <f>'T15'!B18</f>
        <v>2667676</v>
      </c>
      <c r="AE103" s="1362">
        <f t="shared" si="15"/>
        <v>432.02023034281524</v>
      </c>
      <c r="AF103" s="1362" t="s">
        <v>210</v>
      </c>
    </row>
    <row r="104" spans="1:32" s="1356" customFormat="1" ht="12.75">
      <c r="A104" s="1361" t="s">
        <v>202</v>
      </c>
      <c r="B104" s="1364">
        <v>36.443657268318034</v>
      </c>
      <c r="C104" s="1364">
        <v>87.66138864669125</v>
      </c>
      <c r="D104" s="1364">
        <v>106.28268150454534</v>
      </c>
      <c r="E104" s="1364">
        <v>12.186694726513641</v>
      </c>
      <c r="F104" s="1364">
        <v>0.206350382159572</v>
      </c>
      <c r="G104" s="1364">
        <v>10.708179210616434</v>
      </c>
      <c r="H104" s="1364">
        <v>5.252113596234508</v>
      </c>
      <c r="I104" s="1364">
        <v>84.42292933144539</v>
      </c>
      <c r="J104" s="1364">
        <v>49.504540497742504</v>
      </c>
      <c r="K104" s="1364">
        <v>16.490816998146883</v>
      </c>
      <c r="L104" s="1364">
        <v>1.2993668319009213</v>
      </c>
      <c r="M104" s="1365">
        <v>410.45871899431444</v>
      </c>
      <c r="N104" s="1365"/>
      <c r="O104" s="1362" t="s">
        <v>211</v>
      </c>
      <c r="P104" s="1362">
        <f aca="true" t="shared" si="26" ref="P104:Y104">(B18*1000000)/$AD$104</f>
        <v>68.86954837172712</v>
      </c>
      <c r="Q104" s="1362">
        <f t="shared" si="26"/>
        <v>106.36688137869469</v>
      </c>
      <c r="R104" s="1362">
        <f t="shared" si="26"/>
        <v>124.86030192324557</v>
      </c>
      <c r="S104" s="1362">
        <f t="shared" si="26"/>
        <v>24.15569218122725</v>
      </c>
      <c r="T104" s="1362">
        <f t="shared" si="26"/>
        <v>2.665029601986468</v>
      </c>
      <c r="U104" s="1362">
        <f t="shared" si="26"/>
        <v>22.99896985348882</v>
      </c>
      <c r="V104" s="1362">
        <f t="shared" si="26"/>
        <v>5.222201424403347</v>
      </c>
      <c r="W104" s="1362">
        <f t="shared" si="26"/>
        <v>112.88677943738553</v>
      </c>
      <c r="X104" s="1362">
        <f t="shared" si="26"/>
        <v>89.76948017524269</v>
      </c>
      <c r="Y104" s="1362">
        <f t="shared" si="26"/>
        <v>38.10887614549805</v>
      </c>
      <c r="Z104" s="1362"/>
      <c r="AA104" s="1362">
        <f>(L18*1000000)/$AD$104</f>
        <v>4.411435542541811</v>
      </c>
      <c r="AB104" s="1356">
        <f t="shared" si="18"/>
        <v>763.969</v>
      </c>
      <c r="AC104" s="1362">
        <f>'T1'!C18</f>
        <v>458.6222</v>
      </c>
      <c r="AD104" s="1366">
        <f>'T15'!B19</f>
        <v>763969</v>
      </c>
      <c r="AE104" s="1362">
        <f t="shared" si="15"/>
        <v>600.3151960354412</v>
      </c>
      <c r="AF104" s="1362" t="s">
        <v>211</v>
      </c>
    </row>
    <row r="105" spans="1:32" s="1356" customFormat="1" ht="12.75">
      <c r="A105" s="1361" t="s">
        <v>201</v>
      </c>
      <c r="B105" s="1364">
        <v>24.26151205659705</v>
      </c>
      <c r="C105" s="1364">
        <v>78.75154253168563</v>
      </c>
      <c r="D105" s="1364">
        <v>74.71636114338314</v>
      </c>
      <c r="E105" s="1364">
        <v>10.201664011216282</v>
      </c>
      <c r="F105" s="1364">
        <v>0.053268814145640137</v>
      </c>
      <c r="G105" s="1364">
        <v>6.208480288674359</v>
      </c>
      <c r="H105" s="1364">
        <v>7.797329208196367</v>
      </c>
      <c r="I105" s="1364">
        <v>123.41904818217509</v>
      </c>
      <c r="J105" s="1364">
        <v>33.01981706423846</v>
      </c>
      <c r="K105" s="1364">
        <v>40.75226325874101</v>
      </c>
      <c r="L105" s="1364">
        <v>2.0847096663187337</v>
      </c>
      <c r="M105" s="1365">
        <v>401.26599622537185</v>
      </c>
      <c r="N105" s="1365"/>
      <c r="O105" s="1362" t="s">
        <v>212</v>
      </c>
      <c r="P105" s="1362">
        <f aca="true" t="shared" si="27" ref="P105:Y105">(B19*1000000)/$AD$105</f>
        <v>36.86544636067969</v>
      </c>
      <c r="Q105" s="1362">
        <f t="shared" si="27"/>
        <v>85.70566357619859</v>
      </c>
      <c r="R105" s="1362">
        <f t="shared" si="27"/>
        <v>96.41762227831009</v>
      </c>
      <c r="S105" s="1362">
        <f t="shared" si="27"/>
        <v>13.333388488093016</v>
      </c>
      <c r="T105" s="1362">
        <f t="shared" si="27"/>
        <v>0.7523199297566718</v>
      </c>
      <c r="U105" s="1362">
        <f t="shared" si="27"/>
        <v>23.931881931674894</v>
      </c>
      <c r="V105" s="1362">
        <f t="shared" si="27"/>
        <v>8.499187021613876</v>
      </c>
      <c r="W105" s="1362">
        <f t="shared" si="27"/>
        <v>103.61905716125658</v>
      </c>
      <c r="X105" s="1362">
        <f t="shared" si="27"/>
        <v>30.89082434054378</v>
      </c>
      <c r="Y105" s="1362">
        <f t="shared" si="27"/>
        <v>27.637107318551585</v>
      </c>
      <c r="Z105" s="1362"/>
      <c r="AA105" s="1362">
        <f>(L19*1000000)/$AD$105</f>
        <v>1.3957535546758306</v>
      </c>
      <c r="AB105" s="1356">
        <f t="shared" si="18"/>
        <v>2405.353</v>
      </c>
      <c r="AC105" s="1362">
        <f>'T1'!C19</f>
        <v>1032.0125</v>
      </c>
      <c r="AD105" s="1366">
        <f>'T15'!B20</f>
        <v>2405353</v>
      </c>
      <c r="AE105" s="1362">
        <f t="shared" si="15"/>
        <v>429.04825196135454</v>
      </c>
      <c r="AF105" s="1362" t="s">
        <v>212</v>
      </c>
    </row>
    <row r="106" spans="1:32" s="1356" customFormat="1" ht="12.75">
      <c r="A106" s="1361" t="s">
        <v>213</v>
      </c>
      <c r="B106" s="1364">
        <v>42.16838640058937</v>
      </c>
      <c r="C106" s="1364">
        <v>79.23949028533465</v>
      </c>
      <c r="D106" s="1364">
        <v>97.36362564903978</v>
      </c>
      <c r="E106" s="1364">
        <v>13.999287402132428</v>
      </c>
      <c r="F106" s="1364">
        <v>1.3623594122188456</v>
      </c>
      <c r="G106" s="1364">
        <v>13.866481984486562</v>
      </c>
      <c r="H106" s="1364">
        <v>8.31986881134396</v>
      </c>
      <c r="I106" s="1364">
        <v>97.19148808979958</v>
      </c>
      <c r="J106" s="1364">
        <v>36.64325645677184</v>
      </c>
      <c r="K106" s="1364">
        <v>6.907223357993474</v>
      </c>
      <c r="L106" s="1364">
        <v>0.3358176890702867</v>
      </c>
      <c r="M106" s="1365">
        <v>397.39728553878075</v>
      </c>
      <c r="N106" s="1365"/>
      <c r="O106" s="1362" t="s">
        <v>213</v>
      </c>
      <c r="P106" s="1362">
        <f aca="true" t="shared" si="28" ref="P106:Y106">(B20*1000000)/$AD$106</f>
        <v>42.16838640058937</v>
      </c>
      <c r="Q106" s="1362">
        <f t="shared" si="28"/>
        <v>79.23949028533465</v>
      </c>
      <c r="R106" s="1362">
        <f t="shared" si="28"/>
        <v>97.36362564903978</v>
      </c>
      <c r="S106" s="1362">
        <f t="shared" si="28"/>
        <v>13.999287402132428</v>
      </c>
      <c r="T106" s="1362">
        <f t="shared" si="28"/>
        <v>1.3623594122188456</v>
      </c>
      <c r="U106" s="1362">
        <f t="shared" si="28"/>
        <v>13.866481984486562</v>
      </c>
      <c r="V106" s="1362">
        <f t="shared" si="28"/>
        <v>8.31986881134396</v>
      </c>
      <c r="W106" s="1362">
        <f t="shared" si="28"/>
        <v>97.19148808979958</v>
      </c>
      <c r="X106" s="1362">
        <f t="shared" si="28"/>
        <v>36.64325645677184</v>
      </c>
      <c r="Y106" s="1362">
        <f t="shared" si="28"/>
        <v>6.907223357993474</v>
      </c>
      <c r="Z106" s="1362"/>
      <c r="AA106" s="1362">
        <f>(L20*1000000)/$AD$106</f>
        <v>0.3358176890702867</v>
      </c>
      <c r="AB106" s="1356">
        <f t="shared" si="18"/>
        <v>2944.157</v>
      </c>
      <c r="AC106" s="1362">
        <f>'T1'!C20</f>
        <v>1170</v>
      </c>
      <c r="AD106" s="1366">
        <f>'T15'!B21</f>
        <v>2944157</v>
      </c>
      <c r="AE106" s="1362">
        <f t="shared" si="15"/>
        <v>397.3972855387807</v>
      </c>
      <c r="AF106" s="1362" t="s">
        <v>213</v>
      </c>
    </row>
    <row r="107" spans="1:32" s="1356" customFormat="1" ht="12.75">
      <c r="A107" s="1361" t="s">
        <v>220</v>
      </c>
      <c r="B107" s="1364">
        <v>37.67270569946415</v>
      </c>
      <c r="C107" s="1364">
        <v>73.24203451594123</v>
      </c>
      <c r="D107" s="1364">
        <v>88.62093822304139</v>
      </c>
      <c r="E107" s="1364">
        <v>15.233349321315197</v>
      </c>
      <c r="F107" s="1364">
        <v>1.4861705967941583</v>
      </c>
      <c r="G107" s="1364">
        <v>30.262627237689003</v>
      </c>
      <c r="H107" s="1364">
        <v>7.909746937396493</v>
      </c>
      <c r="I107" s="1364">
        <v>84.06937497046245</v>
      </c>
      <c r="J107" s="1364">
        <v>24.344825977353377</v>
      </c>
      <c r="K107" s="1364">
        <v>28.329086362251452</v>
      </c>
      <c r="L107" s="1364">
        <v>5.502750435647438</v>
      </c>
      <c r="M107" s="1365">
        <v>396.6736102773564</v>
      </c>
      <c r="N107" s="1365"/>
      <c r="O107" s="1362" t="s">
        <v>214</v>
      </c>
      <c r="P107" s="1362">
        <f aca="true" t="shared" si="29" ref="P107:Y107">(B21*1000000)/$AD$107</f>
        <v>59.76675135218939</v>
      </c>
      <c r="Q107" s="1362">
        <f t="shared" si="29"/>
        <v>87.97619810269325</v>
      </c>
      <c r="R107" s="1362">
        <f t="shared" si="29"/>
        <v>105.03829935674105</v>
      </c>
      <c r="S107" s="1362">
        <f t="shared" si="29"/>
        <v>43.75876034435854</v>
      </c>
      <c r="T107" s="1362">
        <f t="shared" si="29"/>
        <v>5.021651606587237</v>
      </c>
      <c r="U107" s="1362">
        <f t="shared" si="29"/>
        <v>21.44141122061237</v>
      </c>
      <c r="V107" s="1362">
        <f t="shared" si="29"/>
        <v>6.6219983443175865</v>
      </c>
      <c r="W107" s="1362">
        <f t="shared" si="29"/>
        <v>101.47185583667054</v>
      </c>
      <c r="X107" s="1362">
        <f t="shared" si="29"/>
        <v>25.570572975323703</v>
      </c>
      <c r="Y107" s="1362">
        <f t="shared" si="29"/>
        <v>37.31999158507701</v>
      </c>
      <c r="Z107" s="1362"/>
      <c r="AA107" s="1362">
        <f>(L21*1000000)/$AD$107</f>
        <v>3.6625123469250043</v>
      </c>
      <c r="AB107" s="1356">
        <f t="shared" si="18"/>
        <v>4102.236</v>
      </c>
      <c r="AC107" s="1362">
        <f>'T1'!C21</f>
        <v>2041.477758</v>
      </c>
      <c r="AD107" s="1366">
        <f>'T15'!B22</f>
        <v>4102236</v>
      </c>
      <c r="AE107" s="1362">
        <f t="shared" si="15"/>
        <v>497.65000307149563</v>
      </c>
      <c r="AF107" s="1362" t="s">
        <v>214</v>
      </c>
    </row>
    <row r="108" spans="1:32" s="1356" customFormat="1" ht="12.75">
      <c r="A108" s="1361" t="s">
        <v>206</v>
      </c>
      <c r="B108" s="1364">
        <v>33.10415991331183</v>
      </c>
      <c r="C108" s="1364">
        <v>88.35212011277432</v>
      </c>
      <c r="D108" s="1364">
        <v>85.79324043782431</v>
      </c>
      <c r="E108" s="1364">
        <v>19.100326689948016</v>
      </c>
      <c r="F108" s="1364">
        <v>0</v>
      </c>
      <c r="G108" s="1364">
        <v>30.083944679582537</v>
      </c>
      <c r="H108" s="1364">
        <v>5.842561960354263</v>
      </c>
      <c r="I108" s="1364">
        <v>74.10033818502008</v>
      </c>
      <c r="J108" s="1364">
        <v>30.97856782130834</v>
      </c>
      <c r="K108" s="1364">
        <v>24.765366420748755</v>
      </c>
      <c r="L108" s="1364">
        <v>1.7181301042909278</v>
      </c>
      <c r="M108" s="1365">
        <v>393.8387563251634</v>
      </c>
      <c r="N108" s="1365"/>
      <c r="O108" s="1362" t="s">
        <v>215</v>
      </c>
      <c r="P108" s="1362">
        <f aca="true" t="shared" si="30" ref="P108:Y108">(B22*1000000)/$AD$108</f>
        <v>33.09560242065197</v>
      </c>
      <c r="Q108" s="1362">
        <f t="shared" si="30"/>
        <v>104.77077463371106</v>
      </c>
      <c r="R108" s="1362">
        <f t="shared" si="30"/>
        <v>112.80575911358042</v>
      </c>
      <c r="S108" s="1362">
        <f t="shared" si="30"/>
        <v>20.563998841022777</v>
      </c>
      <c r="T108" s="1362">
        <f t="shared" si="30"/>
        <v>0.8931622323907735</v>
      </c>
      <c r="U108" s="1362">
        <f t="shared" si="30"/>
        <v>17.356734641076763</v>
      </c>
      <c r="V108" s="1362">
        <f t="shared" si="30"/>
        <v>12.193846200554542</v>
      </c>
      <c r="W108" s="1362">
        <f t="shared" si="30"/>
        <v>86.11826451741072</v>
      </c>
      <c r="X108" s="1362">
        <f t="shared" si="30"/>
        <v>43.23314384451753</v>
      </c>
      <c r="Y108" s="1362">
        <f t="shared" si="30"/>
        <v>23.893465836902326</v>
      </c>
      <c r="Z108" s="1362"/>
      <c r="AA108" s="1362">
        <f>(L22*1000000)/$AD$108</f>
        <v>12.440898431750684</v>
      </c>
      <c r="AB108" s="1356">
        <f t="shared" si="18"/>
        <v>1515.129</v>
      </c>
      <c r="AC108" s="1362">
        <f>'T1'!C22</f>
        <v>708.119251</v>
      </c>
      <c r="AD108" s="1366">
        <f>'T15'!B23</f>
        <v>1515129</v>
      </c>
      <c r="AE108" s="1362">
        <f t="shared" si="15"/>
        <v>467.3656507135696</v>
      </c>
      <c r="AF108" s="1362" t="s">
        <v>215</v>
      </c>
    </row>
    <row r="109" spans="1:32" s="1356" customFormat="1" ht="12.75">
      <c r="A109" s="1361" t="s">
        <v>221</v>
      </c>
      <c r="B109" s="1364">
        <v>23.66066686226206</v>
      </c>
      <c r="C109" s="1364">
        <v>75.7004760049978</v>
      </c>
      <c r="D109" s="1364">
        <v>98.13493047089591</v>
      </c>
      <c r="E109" s="1364">
        <v>11.969363185237269</v>
      </c>
      <c r="F109" s="1364">
        <v>1.53873294652658</v>
      </c>
      <c r="G109" s="1364">
        <v>22.638059154117368</v>
      </c>
      <c r="H109" s="1364">
        <v>7.050286564113977</v>
      </c>
      <c r="I109" s="1364">
        <v>89.77449199997977</v>
      </c>
      <c r="J109" s="1364">
        <v>31.649621624082513</v>
      </c>
      <c r="K109" s="1364">
        <v>22.002901050650777</v>
      </c>
      <c r="L109" s="1364">
        <v>1.5586507964610206</v>
      </c>
      <c r="M109" s="1365">
        <v>385.67818065932505</v>
      </c>
      <c r="N109" s="1365"/>
      <c r="O109" s="1362" t="s">
        <v>216</v>
      </c>
      <c r="P109" s="1362">
        <f aca="true" t="shared" si="31" ref="P109:Y109">(B23*1000000)/$AD$109</f>
        <v>37.50252365223848</v>
      </c>
      <c r="Q109" s="1362">
        <f t="shared" si="31"/>
        <v>104.45102589050624</v>
      </c>
      <c r="R109" s="1362">
        <f t="shared" si="31"/>
        <v>120.94069817311261</v>
      </c>
      <c r="S109" s="1362">
        <f t="shared" si="31"/>
        <v>21.917337720252803</v>
      </c>
      <c r="T109" s="1362">
        <f t="shared" si="31"/>
        <v>2.62193278368817</v>
      </c>
      <c r="U109" s="1362">
        <f t="shared" si="31"/>
        <v>13.405130732760641</v>
      </c>
      <c r="V109" s="1362">
        <f t="shared" si="31"/>
        <v>8.911751652562806</v>
      </c>
      <c r="W109" s="1362">
        <f t="shared" si="31"/>
        <v>80.20664983164983</v>
      </c>
      <c r="X109" s="1362">
        <f t="shared" si="31"/>
        <v>39.397715003862025</v>
      </c>
      <c r="Y109" s="1362">
        <f t="shared" si="31"/>
        <v>16.065438926655656</v>
      </c>
      <c r="Z109" s="1362"/>
      <c r="AA109" s="1362">
        <f>(L23*1000000)/$AD$109</f>
        <v>1.8416068159413703</v>
      </c>
      <c r="AB109" s="1356">
        <f t="shared" si="18"/>
        <v>1874.664</v>
      </c>
      <c r="AC109" s="1362">
        <f>'T1'!C23</f>
        <v>838.465616</v>
      </c>
      <c r="AD109" s="1366">
        <f>'T15'!B24</f>
        <v>1874664</v>
      </c>
      <c r="AE109" s="1362">
        <f t="shared" si="15"/>
        <v>447.2618111832307</v>
      </c>
      <c r="AF109" s="1362" t="s">
        <v>216</v>
      </c>
    </row>
    <row r="110" spans="1:32" s="1356" customFormat="1" ht="12.75">
      <c r="A110" s="1361" t="s">
        <v>205</v>
      </c>
      <c r="B110" s="1364">
        <v>28.039981995041007</v>
      </c>
      <c r="C110" s="1364">
        <v>81.50753385466335</v>
      </c>
      <c r="D110" s="1364">
        <v>88.20259546061415</v>
      </c>
      <c r="E110" s="1364">
        <v>16.243709631890138</v>
      </c>
      <c r="F110" s="1364">
        <v>0.2868586687011253</v>
      </c>
      <c r="G110" s="1364">
        <v>17.975967957276367</v>
      </c>
      <c r="H110" s="1364">
        <v>8.263971008964333</v>
      </c>
      <c r="I110" s="1364">
        <v>88.57402189586115</v>
      </c>
      <c r="J110" s="1364">
        <v>37.63646767118062</v>
      </c>
      <c r="K110" s="1364">
        <v>13.183841312225825</v>
      </c>
      <c r="L110" s="1364">
        <v>1.3934617585351838</v>
      </c>
      <c r="M110" s="1365">
        <v>381.30841121495325</v>
      </c>
      <c r="N110" s="1365"/>
      <c r="O110" s="1362" t="s">
        <v>217</v>
      </c>
      <c r="P110" s="1362">
        <f aca="true" t="shared" si="32" ref="P110:Y110">(B24*1000000)/$AD$110</f>
        <v>28.67055410153065</v>
      </c>
      <c r="Q110" s="1362">
        <f t="shared" si="32"/>
        <v>95.09928153417654</v>
      </c>
      <c r="R110" s="1362">
        <f t="shared" si="32"/>
        <v>80.77906050409003</v>
      </c>
      <c r="S110" s="1362">
        <f t="shared" si="32"/>
        <v>13.282538634146288</v>
      </c>
      <c r="T110" s="1362">
        <f t="shared" si="32"/>
        <v>1.8593611111568642</v>
      </c>
      <c r="U110" s="1362">
        <f t="shared" si="32"/>
        <v>20.713067996207272</v>
      </c>
      <c r="V110" s="1362">
        <f t="shared" si="32"/>
        <v>8.311905636437407</v>
      </c>
      <c r="W110" s="1362">
        <f t="shared" si="32"/>
        <v>57.66969953019166</v>
      </c>
      <c r="X110" s="1362">
        <f t="shared" si="32"/>
        <v>41.32977010301523</v>
      </c>
      <c r="Y110" s="1362">
        <f t="shared" si="32"/>
        <v>32.1184859181028</v>
      </c>
      <c r="Z110" s="1362"/>
      <c r="AA110" s="1362">
        <f>(L24*1000000)/$AD$110</f>
        <v>1.0846165629267084</v>
      </c>
      <c r="AB110" s="1356">
        <f t="shared" si="18"/>
        <v>3642.762</v>
      </c>
      <c r="AC110" s="1362">
        <f>'T1'!C24</f>
        <v>1387.59486</v>
      </c>
      <c r="AD110" s="1366">
        <f>'T15'!B25</f>
        <v>3642762</v>
      </c>
      <c r="AE110" s="1362">
        <f t="shared" si="15"/>
        <v>380.91834163198143</v>
      </c>
      <c r="AF110" s="1362" t="s">
        <v>217</v>
      </c>
    </row>
    <row r="111" spans="1:32" s="1356" customFormat="1" ht="12.75">
      <c r="A111" s="1361" t="s">
        <v>217</v>
      </c>
      <c r="B111" s="1364">
        <v>28.67055410153065</v>
      </c>
      <c r="C111" s="1364">
        <v>95.09928153417654</v>
      </c>
      <c r="D111" s="1364">
        <v>80.77906050409003</v>
      </c>
      <c r="E111" s="1364">
        <v>13.282538634146288</v>
      </c>
      <c r="F111" s="1364">
        <v>1.8593611111568642</v>
      </c>
      <c r="G111" s="1364">
        <v>20.713067996207272</v>
      </c>
      <c r="H111" s="1364">
        <v>8.311905636437407</v>
      </c>
      <c r="I111" s="1364">
        <v>57.66969953019166</v>
      </c>
      <c r="J111" s="1364">
        <v>41.32977010301523</v>
      </c>
      <c r="K111" s="1364">
        <v>32.1184859181028</v>
      </c>
      <c r="L111" s="1364">
        <v>1.0846165629267084</v>
      </c>
      <c r="M111" s="1365">
        <v>380.9183416319815</v>
      </c>
      <c r="N111" s="1365"/>
      <c r="O111" s="1362" t="s">
        <v>218</v>
      </c>
      <c r="P111" s="1362">
        <f aca="true" t="shared" si="33" ref="P111:Y111">(B25*1000000)/$AD$111</f>
        <v>59.52375676390486</v>
      </c>
      <c r="Q111" s="1362">
        <f t="shared" si="33"/>
        <v>80.97193649613642</v>
      </c>
      <c r="R111" s="1362">
        <f t="shared" si="33"/>
        <v>114.27776558059551</v>
      </c>
      <c r="S111" s="1362">
        <f t="shared" si="33"/>
        <v>20.094277014007243</v>
      </c>
      <c r="T111" s="1362">
        <f t="shared" si="33"/>
        <v>1.8265218594496564</v>
      </c>
      <c r="U111" s="1362">
        <f t="shared" si="33"/>
        <v>32.08081200556736</v>
      </c>
      <c r="V111" s="1362">
        <f t="shared" si="33"/>
        <v>7.568404918312351</v>
      </c>
      <c r="W111" s="1362">
        <f t="shared" si="33"/>
        <v>109.97347385168068</v>
      </c>
      <c r="X111" s="1362">
        <f t="shared" si="33"/>
        <v>34.00936658500795</v>
      </c>
      <c r="Y111" s="1362">
        <f t="shared" si="33"/>
        <v>28.081884733564184</v>
      </c>
      <c r="Z111" s="1362"/>
      <c r="AA111" s="1362">
        <f>(L25*1000000)/$AD$111</f>
        <v>1.7063574323558377</v>
      </c>
      <c r="AB111" s="1356">
        <f t="shared" si="18"/>
        <v>1958.558</v>
      </c>
      <c r="AC111" s="1362">
        <f>'T1'!C25</f>
        <v>959.917787</v>
      </c>
      <c r="AD111" s="1366">
        <f>'T15'!B26</f>
        <v>1958558</v>
      </c>
      <c r="AE111" s="1362">
        <f t="shared" si="15"/>
        <v>490.11455724058214</v>
      </c>
      <c r="AF111" s="1362" t="s">
        <v>218</v>
      </c>
    </row>
    <row r="112" spans="1:32" s="1356" customFormat="1" ht="12.75">
      <c r="A112" s="1361" t="s">
        <v>219</v>
      </c>
      <c r="B112" s="1364">
        <v>41.35749952040642</v>
      </c>
      <c r="C112" s="1364">
        <v>76.34364588133863</v>
      </c>
      <c r="D112" s="1364">
        <v>99.44913717258092</v>
      </c>
      <c r="E112" s="1364">
        <v>17.676054940475268</v>
      </c>
      <c r="F112" s="1364">
        <v>2.761797450546737</v>
      </c>
      <c r="G112" s="1364">
        <v>30.061790394457443</v>
      </c>
      <c r="H112" s="1364">
        <v>13.102165557905135</v>
      </c>
      <c r="I112" s="1364">
        <v>50.164384830290025</v>
      </c>
      <c r="J112" s="1364">
        <v>26.810934292373467</v>
      </c>
      <c r="K112" s="1364">
        <v>19.52276581060133</v>
      </c>
      <c r="L112" s="1364">
        <v>3.117137697377601</v>
      </c>
      <c r="M112" s="1365">
        <v>380.367313548353</v>
      </c>
      <c r="N112" s="1364"/>
      <c r="O112" s="1362" t="s">
        <v>219</v>
      </c>
      <c r="P112" s="1362">
        <f aca="true" t="shared" si="34" ref="P112:Y112">(B26*1000000)/$AD$112</f>
        <v>41.35749952040642</v>
      </c>
      <c r="Q112" s="1362">
        <f t="shared" si="34"/>
        <v>76.34364588133863</v>
      </c>
      <c r="R112" s="1362">
        <f t="shared" si="34"/>
        <v>99.44913717258092</v>
      </c>
      <c r="S112" s="1362">
        <f t="shared" si="34"/>
        <v>17.676054940475268</v>
      </c>
      <c r="T112" s="1362">
        <f t="shared" si="34"/>
        <v>2.761797450546737</v>
      </c>
      <c r="U112" s="1362">
        <f t="shared" si="34"/>
        <v>30.061790394457443</v>
      </c>
      <c r="V112" s="1362">
        <f t="shared" si="34"/>
        <v>13.102165557905135</v>
      </c>
      <c r="W112" s="1362">
        <f t="shared" si="34"/>
        <v>50.164384830290025</v>
      </c>
      <c r="X112" s="1362">
        <f t="shared" si="34"/>
        <v>26.810934292373467</v>
      </c>
      <c r="Y112" s="1362">
        <f t="shared" si="34"/>
        <v>19.52276581060133</v>
      </c>
      <c r="Z112" s="1362"/>
      <c r="AA112" s="1362">
        <f>(L26*1000000)/$AD$112</f>
        <v>3.117137697377601</v>
      </c>
      <c r="AB112" s="1356">
        <f t="shared" si="18"/>
        <v>1814.036</v>
      </c>
      <c r="AC112" s="1362">
        <f>'T1'!C26</f>
        <v>690</v>
      </c>
      <c r="AD112" s="1366">
        <f>'T15'!B27</f>
        <v>1814036</v>
      </c>
      <c r="AE112" s="1362">
        <f t="shared" si="15"/>
        <v>380.36731354835297</v>
      </c>
      <c r="AF112" s="1362" t="s">
        <v>219</v>
      </c>
    </row>
    <row r="113" spans="15:32" s="1356" customFormat="1" ht="12.75">
      <c r="O113" s="1362" t="s">
        <v>220</v>
      </c>
      <c r="P113" s="1362">
        <f aca="true" t="shared" si="35" ref="P113:Y113">(B27*1000000)/$AD$113</f>
        <v>37.67270569946415</v>
      </c>
      <c r="Q113" s="1362">
        <f t="shared" si="35"/>
        <v>73.24203451594123</v>
      </c>
      <c r="R113" s="1362">
        <f t="shared" si="35"/>
        <v>88.62093822304139</v>
      </c>
      <c r="S113" s="1362">
        <f t="shared" si="35"/>
        <v>15.233349321315197</v>
      </c>
      <c r="T113" s="1362">
        <f t="shared" si="35"/>
        <v>1.4861705967941583</v>
      </c>
      <c r="U113" s="1362">
        <f t="shared" si="35"/>
        <v>30.262627237689003</v>
      </c>
      <c r="V113" s="1362">
        <f t="shared" si="35"/>
        <v>7.909746937396493</v>
      </c>
      <c r="W113" s="1362">
        <f t="shared" si="35"/>
        <v>84.06937497046245</v>
      </c>
      <c r="X113" s="1362">
        <f t="shared" si="35"/>
        <v>24.344825977353377</v>
      </c>
      <c r="Y113" s="1362">
        <f t="shared" si="35"/>
        <v>28.329086362251452</v>
      </c>
      <c r="Z113" s="1362"/>
      <c r="AA113" s="1362">
        <f>(L27*1000000)/$AD$113</f>
        <v>5.502750435647438</v>
      </c>
      <c r="AB113" s="1356">
        <f t="shared" si="18"/>
        <v>4972.485</v>
      </c>
      <c r="AC113" s="1362">
        <f>'T1'!C27</f>
        <v>1972.453577</v>
      </c>
      <c r="AD113" s="1366">
        <f>'T15'!B28</f>
        <v>4972485</v>
      </c>
      <c r="AE113" s="1362">
        <f t="shared" si="15"/>
        <v>396.6736102773563</v>
      </c>
      <c r="AF113" s="1362" t="s">
        <v>220</v>
      </c>
    </row>
    <row r="114" spans="15:32" s="1356" customFormat="1" ht="12.75">
      <c r="O114" s="1362" t="s">
        <v>221</v>
      </c>
      <c r="P114" s="1362">
        <f aca="true" t="shared" si="36" ref="P114:Y114">(B28*1000000)/$AD$114</f>
        <v>23.66066686226206</v>
      </c>
      <c r="Q114" s="1362">
        <f t="shared" si="36"/>
        <v>75.7004760049978</v>
      </c>
      <c r="R114" s="1362">
        <f t="shared" si="36"/>
        <v>98.13493047089591</v>
      </c>
      <c r="S114" s="1362">
        <f t="shared" si="36"/>
        <v>11.969363185237269</v>
      </c>
      <c r="T114" s="1362">
        <f t="shared" si="36"/>
        <v>1.53873294652658</v>
      </c>
      <c r="U114" s="1362">
        <f t="shared" si="36"/>
        <v>22.638059154117368</v>
      </c>
      <c r="V114" s="1362">
        <f t="shared" si="36"/>
        <v>7.050286564113977</v>
      </c>
      <c r="W114" s="1362">
        <f t="shared" si="36"/>
        <v>89.77449199997977</v>
      </c>
      <c r="X114" s="1362">
        <f t="shared" si="36"/>
        <v>31.649621624082513</v>
      </c>
      <c r="Y114" s="1362">
        <f t="shared" si="36"/>
        <v>22.002901050650777</v>
      </c>
      <c r="Z114" s="1362"/>
      <c r="AA114" s="1362">
        <f>(L28*1000000)/$AD$114</f>
        <v>1.5586507964610206</v>
      </c>
      <c r="AB114" s="1356">
        <f t="shared" si="18"/>
        <v>6325.984</v>
      </c>
      <c r="AC114" s="1362">
        <f>'T1'!C28</f>
        <v>2439.794</v>
      </c>
      <c r="AD114" s="1366">
        <f>'T15'!B29</f>
        <v>6325984</v>
      </c>
      <c r="AE114" s="1362">
        <f t="shared" si="15"/>
        <v>385.6781806593251</v>
      </c>
      <c r="AF114" s="1362" t="s">
        <v>221</v>
      </c>
    </row>
    <row r="115" spans="15:32" s="1356" customFormat="1" ht="12.75">
      <c r="O115" s="1362" t="s">
        <v>222</v>
      </c>
      <c r="P115" s="1362">
        <f aca="true" t="shared" si="37" ref="P115:Y115">(B29*1000000)/$AD$115</f>
        <v>38.8650648275213</v>
      </c>
      <c r="Q115" s="1362">
        <f t="shared" si="37"/>
        <v>84.35263465510661</v>
      </c>
      <c r="R115" s="1362">
        <f t="shared" si="37"/>
        <v>99.93236397628483</v>
      </c>
      <c r="S115" s="1362">
        <f t="shared" si="37"/>
        <v>18.227700744923702</v>
      </c>
      <c r="T115" s="1362">
        <f t="shared" si="37"/>
        <v>1.7205954383482696</v>
      </c>
      <c r="U115" s="1362">
        <f t="shared" si="37"/>
        <v>21.25033144396527</v>
      </c>
      <c r="V115" s="1362">
        <f t="shared" si="37"/>
        <v>8.996510672974377</v>
      </c>
      <c r="W115" s="1362">
        <f t="shared" si="37"/>
        <v>94.03007599497496</v>
      </c>
      <c r="X115" s="1362">
        <f t="shared" si="37"/>
        <v>37.10404451032631</v>
      </c>
      <c r="Y115" s="1362">
        <f t="shared" si="37"/>
        <v>25.008097706385854</v>
      </c>
      <c r="Z115" s="1362"/>
      <c r="AA115" s="1362">
        <f>(L29*1000000)/$AD$115</f>
        <v>2.7588468460695785</v>
      </c>
      <c r="AB115" s="1356">
        <f t="shared" si="18"/>
        <v>52016.334</v>
      </c>
      <c r="AC115" s="1362">
        <f>'T1'!C29</f>
        <v>22483.866185000003</v>
      </c>
      <c r="AD115" s="1366">
        <f>'T15'!B30</f>
        <v>52016334</v>
      </c>
      <c r="AE115" s="1362">
        <f t="shared" si="15"/>
        <v>432.246266816881</v>
      </c>
      <c r="AF115" s="1362" t="s">
        <v>222</v>
      </c>
    </row>
    <row r="116" spans="15:32" s="1356" customFormat="1" ht="12.75">
      <c r="O116" s="1362" t="s">
        <v>223</v>
      </c>
      <c r="P116" s="1362">
        <f aca="true" t="shared" si="38" ref="P116:Y116">(B30*1000000)/$AD$116</f>
        <v>18.31849654474346</v>
      </c>
      <c r="Q116" s="1362">
        <f t="shared" si="38"/>
        <v>66.8273060449582</v>
      </c>
      <c r="R116" s="1362">
        <f t="shared" si="38"/>
        <v>91.53539818277513</v>
      </c>
      <c r="S116" s="1362">
        <f t="shared" si="38"/>
        <v>10.281195249252743</v>
      </c>
      <c r="T116" s="1362">
        <f t="shared" si="38"/>
        <v>5.640849327038093</v>
      </c>
      <c r="U116" s="1362">
        <f t="shared" si="38"/>
        <v>28.359397870915018</v>
      </c>
      <c r="V116" s="1362">
        <f t="shared" si="38"/>
        <v>12.42060260226363</v>
      </c>
      <c r="W116" s="1362">
        <f t="shared" si="38"/>
        <v>105.78245350872488</v>
      </c>
      <c r="X116" s="1362">
        <f t="shared" si="38"/>
        <v>20.976463909056747</v>
      </c>
      <c r="Y116" s="1362">
        <f t="shared" si="38"/>
        <v>37.087944123832706</v>
      </c>
      <c r="Z116" s="1362"/>
      <c r="AA116" s="1362">
        <f>(L30*1000000)/$AD$116</f>
        <v>60.877800268263655</v>
      </c>
      <c r="AB116" s="1356">
        <f t="shared" si="18"/>
        <v>11877.121</v>
      </c>
      <c r="AC116" s="1362">
        <f>'T1'!C30</f>
        <v>5441.00305</v>
      </c>
      <c r="AD116" s="1366">
        <f>'T15'!B31</f>
        <v>11877121</v>
      </c>
      <c r="AE116" s="1362">
        <f t="shared" si="15"/>
        <v>458.10790763182416</v>
      </c>
      <c r="AF116" s="1362" t="s">
        <v>223</v>
      </c>
    </row>
    <row r="117" spans="15:32" s="1356" customFormat="1" ht="12.75">
      <c r="O117" s="1362" t="s">
        <v>224</v>
      </c>
      <c r="P117" s="1362">
        <f aca="true" t="shared" si="39" ref="P117:Y117">(B31*1000000)/$AD$117</f>
        <v>35.04567397396181</v>
      </c>
      <c r="Q117" s="1362">
        <f t="shared" si="39"/>
        <v>81.09486046732017</v>
      </c>
      <c r="R117" s="1362">
        <f t="shared" si="39"/>
        <v>98.37145638782565</v>
      </c>
      <c r="S117" s="1362">
        <f t="shared" si="39"/>
        <v>16.750528986106637</v>
      </c>
      <c r="T117" s="1362">
        <f t="shared" si="39"/>
        <v>2.4493293874936017</v>
      </c>
      <c r="U117" s="1362">
        <f t="shared" si="39"/>
        <v>22.571832091409046</v>
      </c>
      <c r="V117" s="1362">
        <f t="shared" si="39"/>
        <v>9.633013334464383</v>
      </c>
      <c r="W117" s="1362">
        <f t="shared" si="39"/>
        <v>96.21471931671249</v>
      </c>
      <c r="X117" s="1362">
        <f t="shared" si="39"/>
        <v>34.10609697033914</v>
      </c>
      <c r="Y117" s="1362">
        <f t="shared" si="39"/>
        <v>27.25361405170531</v>
      </c>
      <c r="Z117" s="1362"/>
      <c r="AA117" s="1362">
        <f>(L31*1000000)/$AD$117</f>
        <v>3.46711901868505</v>
      </c>
      <c r="AB117" s="1356">
        <f t="shared" si="18"/>
        <v>63893.455</v>
      </c>
      <c r="AC117" s="1362">
        <f>'T1'!C31</f>
        <v>27279.837349</v>
      </c>
      <c r="AD117" s="1366">
        <f>'T15'!B32</f>
        <v>63893455</v>
      </c>
      <c r="AE117" s="1362">
        <f t="shared" si="15"/>
        <v>426.9582439860233</v>
      </c>
      <c r="AF117" s="1362" t="s">
        <v>224</v>
      </c>
    </row>
    <row r="118" spans="15:32" s="1356" customFormat="1" ht="12.75">
      <c r="O118" s="1362" t="s">
        <v>225</v>
      </c>
      <c r="P118" s="1362">
        <f aca="true" t="shared" si="40" ref="P118:Y118">(B32*1000000)/$AD$118</f>
        <v>255.57425812933425</v>
      </c>
      <c r="Q118" s="1362">
        <f t="shared" si="40"/>
        <v>146.64499742703816</v>
      </c>
      <c r="R118" s="1362">
        <f t="shared" si="40"/>
        <v>155.97039133524447</v>
      </c>
      <c r="S118" s="1362">
        <f t="shared" si="40"/>
        <v>60.83992746698032</v>
      </c>
      <c r="T118" s="1362">
        <f t="shared" si="40"/>
        <v>19.556894312529103</v>
      </c>
      <c r="U118" s="1362">
        <f t="shared" si="40"/>
        <v>56.662030434462984</v>
      </c>
      <c r="V118" s="1362">
        <f t="shared" si="40"/>
        <v>29.374814379181064</v>
      </c>
      <c r="W118" s="1362">
        <f t="shared" si="40"/>
        <v>138.8112230145311</v>
      </c>
      <c r="X118" s="1362">
        <f t="shared" si="40"/>
        <v>106.58835060893432</v>
      </c>
      <c r="Y118" s="1362">
        <f t="shared" si="40"/>
        <v>76.31045602685683</v>
      </c>
      <c r="Z118" s="1362"/>
      <c r="AA118" s="1362">
        <f>(L32*1000000)/$AD$118</f>
        <v>5.272109093582604</v>
      </c>
      <c r="AB118" s="1356">
        <f t="shared" si="18"/>
        <v>408.09</v>
      </c>
      <c r="AC118" s="1362">
        <f>'T1'!C32</f>
        <v>429.149669</v>
      </c>
      <c r="AD118" s="1366">
        <f>'T15'!B33</f>
        <v>408090</v>
      </c>
      <c r="AE118" s="1362">
        <f t="shared" si="15"/>
        <v>1051.605452228675</v>
      </c>
      <c r="AF118" s="1362" t="s">
        <v>225</v>
      </c>
    </row>
    <row r="119" spans="15:32" s="1356" customFormat="1" ht="12.75">
      <c r="O119" s="1362" t="s">
        <v>226</v>
      </c>
      <c r="P119" s="1362">
        <f aca="true" t="shared" si="41" ref="P119:Y119">(B33*1000000)/$AD$119</f>
        <v>147.8878839002588</v>
      </c>
      <c r="Q119" s="1362">
        <f t="shared" si="41"/>
        <v>58.71025412275976</v>
      </c>
      <c r="R119" s="1362">
        <f t="shared" si="41"/>
        <v>158.1361018610937</v>
      </c>
      <c r="S119" s="1362">
        <f t="shared" si="41"/>
        <v>33.984613074470246</v>
      </c>
      <c r="T119" s="1362">
        <f t="shared" si="41"/>
        <v>4.15146670435374</v>
      </c>
      <c r="U119" s="1362">
        <f t="shared" si="41"/>
        <v>15.467194580127726</v>
      </c>
      <c r="V119" s="1362">
        <f t="shared" si="41"/>
        <v>8.227853691713849</v>
      </c>
      <c r="W119" s="1362">
        <f t="shared" si="41"/>
        <v>90.1751565632922</v>
      </c>
      <c r="X119" s="1362">
        <f t="shared" si="41"/>
        <v>40.66235326331782</v>
      </c>
      <c r="Y119" s="1362">
        <f t="shared" si="41"/>
        <v>57.6452615865669</v>
      </c>
      <c r="Z119" s="1362"/>
      <c r="AA119" s="1362">
        <f>(L33*1000000)/$AD$119</f>
        <v>0.8211380318514323</v>
      </c>
      <c r="AB119" s="1356">
        <f t="shared" si="18"/>
        <v>226.426</v>
      </c>
      <c r="AC119" s="1362">
        <f>'T1'!C33</f>
        <v>139.448817</v>
      </c>
      <c r="AD119" s="1366">
        <f>'T15'!B34</f>
        <v>226426</v>
      </c>
      <c r="AE119" s="1362">
        <f t="shared" si="15"/>
        <v>615.8692773798062</v>
      </c>
      <c r="AF119" s="1362" t="s">
        <v>226</v>
      </c>
    </row>
    <row r="120" spans="15:32" s="1356" customFormat="1" ht="12.75">
      <c r="O120" s="1362" t="s">
        <v>227</v>
      </c>
      <c r="P120" s="1362">
        <f aca="true" t="shared" si="42" ref="P120:Y120">(B34*1000000)/$AD$120</f>
        <v>157.30931256972067</v>
      </c>
      <c r="Q120" s="1362">
        <f t="shared" si="42"/>
        <v>124.65124136954377</v>
      </c>
      <c r="R120" s="1362">
        <f t="shared" si="42"/>
        <v>145.34446048313163</v>
      </c>
      <c r="S120" s="1362">
        <f t="shared" si="42"/>
        <v>38.0622063657301</v>
      </c>
      <c r="T120" s="1362">
        <f t="shared" si="42"/>
        <v>36.35536982700578</v>
      </c>
      <c r="U120" s="1362">
        <f t="shared" si="42"/>
        <v>93.23874096581606</v>
      </c>
      <c r="V120" s="1362">
        <f t="shared" si="42"/>
        <v>40.034882074241175</v>
      </c>
      <c r="W120" s="1362">
        <f t="shared" si="42"/>
        <v>178.87000961493072</v>
      </c>
      <c r="X120" s="1362">
        <f t="shared" si="42"/>
        <v>142.28522058439899</v>
      </c>
      <c r="Y120" s="1362">
        <f t="shared" si="42"/>
        <v>4.099389066805135</v>
      </c>
      <c r="Z120" s="1362"/>
      <c r="AA120" s="1362">
        <f>(L34*1000000)/$AD$120</f>
        <v>1.2422391111530713</v>
      </c>
      <c r="AB120" s="1356">
        <f t="shared" si="18"/>
        <v>402.499</v>
      </c>
      <c r="AC120" s="1362">
        <f>'T1'!C34</f>
        <v>387</v>
      </c>
      <c r="AD120" s="1366">
        <f>'T15'!B35</f>
        <v>402499</v>
      </c>
      <c r="AE120" s="1362">
        <f t="shared" si="15"/>
        <v>961.4930720324771</v>
      </c>
      <c r="AF120" s="1362" t="s">
        <v>227</v>
      </c>
    </row>
    <row r="121" spans="15:32" s="1356" customFormat="1" ht="12.75">
      <c r="O121" s="1362" t="s">
        <v>228</v>
      </c>
      <c r="P121" s="1362">
        <f aca="true" t="shared" si="43" ref="P121:Y121">(B35*1000000)/$AD$121</f>
        <v>76.21703927712157</v>
      </c>
      <c r="Q121" s="1362">
        <f t="shared" si="43"/>
        <v>126.62493106353064</v>
      </c>
      <c r="R121" s="1362">
        <f t="shared" si="43"/>
        <v>194.9614258789021</v>
      </c>
      <c r="S121" s="1362">
        <f t="shared" si="43"/>
        <v>116.98024932275601</v>
      </c>
      <c r="T121" s="1362">
        <f t="shared" si="43"/>
        <v>1.7696218948287041</v>
      </c>
      <c r="U121" s="1362">
        <f t="shared" si="43"/>
        <v>20.314047282842548</v>
      </c>
      <c r="V121" s="1362">
        <f t="shared" si="43"/>
        <v>41.50923294163278</v>
      </c>
      <c r="W121" s="1362">
        <f t="shared" si="43"/>
        <v>239.75176810680762</v>
      </c>
      <c r="X121" s="1362">
        <f t="shared" si="43"/>
        <v>59.745950171810904</v>
      </c>
      <c r="Y121" s="1362">
        <f t="shared" si="43"/>
        <v>49.13934560351985</v>
      </c>
      <c r="Z121" s="1362"/>
      <c r="AA121" s="1362">
        <f>(L35*1000000)/$AD$121</f>
        <v>1.0597429199973323</v>
      </c>
      <c r="AB121" s="1356">
        <f t="shared" si="18"/>
        <v>825.035</v>
      </c>
      <c r="AC121" s="1362">
        <f>'T1'!C35</f>
        <v>765.693</v>
      </c>
      <c r="AD121" s="1366">
        <f>'T15'!B36</f>
        <v>825035</v>
      </c>
      <c r="AE121" s="1362">
        <f t="shared" si="15"/>
        <v>928.07335446375</v>
      </c>
      <c r="AF121" s="1362" t="s">
        <v>228</v>
      </c>
    </row>
    <row r="122" spans="15:32" s="1356" customFormat="1" ht="12.75">
      <c r="O122" s="1362" t="s">
        <v>325</v>
      </c>
      <c r="P122" s="1362">
        <f aca="true" t="shared" si="44" ref="P122:Y122">(B36*1000000)/$AD$122</f>
        <v>141.76930103917726</v>
      </c>
      <c r="Q122" s="1362">
        <f t="shared" si="44"/>
        <v>122.3274804650788</v>
      </c>
      <c r="R122" s="1362">
        <f t="shared" si="44"/>
        <v>171.21295453935176</v>
      </c>
      <c r="S122" s="1362">
        <f t="shared" si="44"/>
        <v>77.52528986869311</v>
      </c>
      <c r="T122" s="1362">
        <f t="shared" si="44"/>
        <v>13.433566767809673</v>
      </c>
      <c r="U122" s="1362">
        <f t="shared" si="44"/>
        <v>43.45408716199887</v>
      </c>
      <c r="V122" s="1362">
        <f t="shared" si="44"/>
        <v>34.48411052334793</v>
      </c>
      <c r="W122" s="1362">
        <f t="shared" si="44"/>
        <v>186.28075078542463</v>
      </c>
      <c r="X122" s="1362">
        <f t="shared" si="44"/>
        <v>85.5330485217905</v>
      </c>
      <c r="Y122" s="1362">
        <f t="shared" si="44"/>
        <v>46.39273918530652</v>
      </c>
      <c r="Z122" s="1362"/>
      <c r="AA122" s="1362">
        <f>(L36*1000000)/$AD$122</f>
        <v>1.9933659139121183</v>
      </c>
      <c r="AB122" s="1356">
        <f t="shared" si="18"/>
        <v>1862.05</v>
      </c>
      <c r="AC122" s="1362">
        <f>'T1'!C36</f>
        <v>1721.291486</v>
      </c>
      <c r="AD122" s="1366">
        <f>'T15'!B37</f>
        <v>1862050</v>
      </c>
      <c r="AE122" s="1362">
        <f t="shared" si="15"/>
        <v>924.4066947718912</v>
      </c>
      <c r="AF122" s="1362" t="s">
        <v>325</v>
      </c>
    </row>
    <row r="123" spans="15:32" s="1356" customFormat="1" ht="12.75">
      <c r="O123" s="1362" t="s">
        <v>324</v>
      </c>
      <c r="P123" s="1362">
        <f aca="true" t="shared" si="45" ref="P123:Y123">(B37*1000000)/$AD$123</f>
        <v>38.06785028873248</v>
      </c>
      <c r="Q123" s="1362">
        <f t="shared" si="45"/>
        <v>82.26247677665924</v>
      </c>
      <c r="R123" s="1362">
        <f t="shared" si="45"/>
        <v>100.43416599112119</v>
      </c>
      <c r="S123" s="1362">
        <f t="shared" si="45"/>
        <v>18.4715353642254</v>
      </c>
      <c r="T123" s="1362">
        <f t="shared" si="45"/>
        <v>2.7603786177294207</v>
      </c>
      <c r="U123" s="1362">
        <f t="shared" si="45"/>
        <v>23.16317122041721</v>
      </c>
      <c r="V123" s="1362">
        <f t="shared" si="45"/>
        <v>10.336741265997425</v>
      </c>
      <c r="W123" s="1362">
        <f t="shared" si="45"/>
        <v>98.7651894848956</v>
      </c>
      <c r="X123" s="1362">
        <f t="shared" si="45"/>
        <v>35.562394129586565</v>
      </c>
      <c r="Y123" s="1362">
        <f t="shared" si="45"/>
        <v>27.79559160864175</v>
      </c>
      <c r="Z123" s="1362"/>
      <c r="AA123" s="1362">
        <f>(L37*1000000)/$AD$123</f>
        <v>3.222669736929335</v>
      </c>
      <c r="AB123" s="1356">
        <f t="shared" si="18"/>
        <v>65755.505</v>
      </c>
      <c r="AC123" s="1362">
        <f>'T1'!C37</f>
        <v>28987.799151</v>
      </c>
      <c r="AD123" s="1366">
        <f>'T15'!B38</f>
        <v>65755505</v>
      </c>
      <c r="AE123" s="1362">
        <f t="shared" si="15"/>
        <v>440.84216448493555</v>
      </c>
      <c r="AF123" s="1362" t="s">
        <v>324</v>
      </c>
    </row>
    <row r="124" s="1356" customFormat="1" ht="12.75"/>
    <row r="125" s="1356" customFormat="1" ht="12.75"/>
    <row r="127" ht="12.75">
      <c r="O127" t="s">
        <v>345</v>
      </c>
    </row>
    <row r="128" spans="15:16" ht="12.75">
      <c r="O128" s="584" t="s">
        <v>201</v>
      </c>
      <c r="P128" s="701">
        <f>AA8-SUM(P8:Y8)</f>
        <v>3.9135749999999803</v>
      </c>
    </row>
    <row r="129" spans="15:16" ht="12.75">
      <c r="O129" s="68" t="s">
        <v>202</v>
      </c>
      <c r="P129" s="701">
        <f aca="true" t="shared" si="46" ref="P129:P157">AA9-SUM(P9:Y9)</f>
        <v>4.279999999999973</v>
      </c>
    </row>
    <row r="130" spans="15:16" ht="12.75">
      <c r="O130" s="57" t="s">
        <v>203</v>
      </c>
      <c r="P130" s="701">
        <f t="shared" si="46"/>
        <v>1.0295000000000414</v>
      </c>
    </row>
    <row r="131" spans="15:16" ht="12.75">
      <c r="O131" s="68" t="s">
        <v>204</v>
      </c>
      <c r="P131" s="701">
        <f t="shared" si="46"/>
        <v>8.05915600000003</v>
      </c>
    </row>
    <row r="132" spans="15:16" ht="12.75">
      <c r="O132" s="57" t="s">
        <v>205</v>
      </c>
      <c r="P132" s="701">
        <f t="shared" si="46"/>
        <v>4.150200000000041</v>
      </c>
    </row>
    <row r="133" spans="15:16" ht="12.75">
      <c r="O133" s="68" t="s">
        <v>206</v>
      </c>
      <c r="P133" s="701">
        <f t="shared" si="46"/>
        <v>4.483999999999924</v>
      </c>
    </row>
    <row r="134" spans="15:16" ht="12.75">
      <c r="O134" s="57" t="s">
        <v>207</v>
      </c>
      <c r="P134" s="701">
        <f t="shared" si="46"/>
        <v>15.678237999999965</v>
      </c>
    </row>
    <row r="135" spans="15:16" ht="12.75">
      <c r="O135" s="68" t="s">
        <v>208</v>
      </c>
      <c r="P135" s="701">
        <f t="shared" si="46"/>
        <v>1.075866000000076</v>
      </c>
    </row>
    <row r="136" spans="15:16" ht="12.75">
      <c r="O136" s="57" t="s">
        <v>209</v>
      </c>
      <c r="P136" s="701">
        <f t="shared" si="46"/>
        <v>2.9559999999999036</v>
      </c>
    </row>
    <row r="137" spans="15:16" ht="12.75">
      <c r="O137" s="68" t="s">
        <v>210</v>
      </c>
      <c r="P137" s="701">
        <f t="shared" si="46"/>
        <v>1.7000000000000455</v>
      </c>
    </row>
    <row r="138" spans="15:16" ht="12.75">
      <c r="O138" s="57" t="s">
        <v>211</v>
      </c>
      <c r="P138" s="701">
        <f t="shared" si="46"/>
        <v>3.3700000000000045</v>
      </c>
    </row>
    <row r="139" spans="15:16" ht="12.75">
      <c r="O139" s="68" t="s">
        <v>212</v>
      </c>
      <c r="P139" s="701">
        <f t="shared" si="46"/>
        <v>3.3572799999998324</v>
      </c>
    </row>
    <row r="140" spans="15:16" ht="12.75">
      <c r="O140" s="57" t="s">
        <v>213</v>
      </c>
      <c r="P140" s="701">
        <f t="shared" si="46"/>
        <v>0.988700000000108</v>
      </c>
    </row>
    <row r="141" spans="15:16" ht="12.75">
      <c r="O141" s="68" t="s">
        <v>214</v>
      </c>
      <c r="P141" s="701">
        <f t="shared" si="46"/>
        <v>14.939489000000322</v>
      </c>
    </row>
    <row r="142" spans="15:16" ht="12.75">
      <c r="O142" s="57" t="s">
        <v>215</v>
      </c>
      <c r="P142" s="701">
        <f t="shared" si="46"/>
        <v>18.84956600000004</v>
      </c>
    </row>
    <row r="143" spans="15:16" ht="12.75">
      <c r="O143" s="68" t="s">
        <v>216</v>
      </c>
      <c r="P143" s="701">
        <f t="shared" si="46"/>
        <v>2.7882129999999847</v>
      </c>
    </row>
    <row r="144" spans="15:16" ht="12.75">
      <c r="O144" s="57" t="s">
        <v>217</v>
      </c>
      <c r="P144" s="701">
        <f t="shared" si="46"/>
        <v>3.951000000000022</v>
      </c>
    </row>
    <row r="145" spans="15:16" ht="12.75">
      <c r="O145" s="68" t="s">
        <v>218</v>
      </c>
      <c r="P145" s="701">
        <f t="shared" si="46"/>
        <v>3.3419999999999845</v>
      </c>
    </row>
    <row r="146" spans="15:16" ht="12.75">
      <c r="O146" s="57" t="s">
        <v>219</v>
      </c>
      <c r="P146" s="701">
        <f t="shared" si="46"/>
        <v>5.669600000000003</v>
      </c>
    </row>
    <row r="147" spans="15:16" ht="12.75">
      <c r="O147" s="68" t="s">
        <v>220</v>
      </c>
      <c r="P147" s="701">
        <f t="shared" si="46"/>
        <v>22.934184000000187</v>
      </c>
    </row>
    <row r="148" spans="15:16" ht="12.75">
      <c r="O148" s="57" t="s">
        <v>221</v>
      </c>
      <c r="P148" s="701">
        <f t="shared" si="46"/>
        <v>9.860000000000127</v>
      </c>
    </row>
    <row r="149" spans="15:16" ht="12.75">
      <c r="O149" s="79" t="s">
        <v>222</v>
      </c>
      <c r="P149" s="701">
        <f t="shared" si="46"/>
        <v>137.37656699999934</v>
      </c>
    </row>
    <row r="150" spans="15:16" ht="12.75">
      <c r="O150" s="57" t="s">
        <v>223</v>
      </c>
      <c r="P150" s="701">
        <f t="shared" si="46"/>
        <v>713.0529999999994</v>
      </c>
    </row>
    <row r="151" spans="15:16" ht="12.75">
      <c r="O151" s="91" t="s">
        <v>224</v>
      </c>
      <c r="P151" s="701">
        <f t="shared" si="46"/>
        <v>205.39768099999856</v>
      </c>
    </row>
    <row r="152" spans="15:16" ht="12.75">
      <c r="O152" s="577" t="s">
        <v>225</v>
      </c>
      <c r="P152" s="701">
        <f t="shared" si="46"/>
        <v>2.1514999999999986</v>
      </c>
    </row>
    <row r="153" spans="15:16" ht="12.75">
      <c r="O153" s="578" t="s">
        <v>226</v>
      </c>
      <c r="P153" s="701">
        <f t="shared" si="46"/>
        <v>0.18592599999999493</v>
      </c>
    </row>
    <row r="154" spans="15:16" ht="12.75">
      <c r="O154" s="579" t="s">
        <v>227</v>
      </c>
      <c r="P154" s="701">
        <f t="shared" si="46"/>
        <v>0.19999999999998863</v>
      </c>
    </row>
    <row r="155" spans="15:16" ht="12.75">
      <c r="O155" s="578" t="s">
        <v>228</v>
      </c>
      <c r="P155" s="701">
        <f t="shared" si="46"/>
        <v>0.8743249999999989</v>
      </c>
    </row>
    <row r="156" spans="15:16" ht="12.75">
      <c r="O156" s="100" t="s">
        <v>325</v>
      </c>
      <c r="P156" s="701">
        <f t="shared" si="46"/>
        <v>3.411750999999981</v>
      </c>
    </row>
    <row r="157" spans="15:16" ht="12.75">
      <c r="O157" s="582" t="s">
        <v>324</v>
      </c>
      <c r="P157" s="701">
        <f t="shared" si="46"/>
        <v>195.47974799999793</v>
      </c>
    </row>
  </sheetData>
  <mergeCells count="8">
    <mergeCell ref="AA3:AA4"/>
    <mergeCell ref="AD48:AH48"/>
    <mergeCell ref="AI48:AN48"/>
    <mergeCell ref="AP48:AT48"/>
    <mergeCell ref="AE5:AG5"/>
    <mergeCell ref="AH5:AK5"/>
    <mergeCell ref="AL5:AN5"/>
    <mergeCell ref="AP5:AW5"/>
  </mergeCells>
  <hyperlinks>
    <hyperlink ref="M1" location="Sommaire!A25" display="Retour sommaire"/>
    <hyperlink ref="AA1" location="Sommaire!A25" display="Retour sommaire"/>
    <hyperlink ref="AN1" location="Sommaire!A25" display="Retour sommaire"/>
    <hyperlink ref="AW1" location="Sommaire!A25" display="Retour sommaire"/>
  </hyperlinks>
  <printOptions/>
  <pageMargins left="0.75" right="0.75" top="1" bottom="1" header="0.4921259845" footer="0.4921259845"/>
  <pageSetup horizontalDpi="600" verticalDpi="600" orientation="portrait" paperSize="9" scale="52"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85" max="255" man="1"/>
  </rowBreaks>
  <colBreaks count="3" manualBreakCount="3">
    <brk id="14" max="83" man="1"/>
    <brk id="28" max="65535" man="1"/>
    <brk id="40"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D105"/>
  <sheetViews>
    <sheetView view="pageBreakPreview" zoomScale="80" zoomScaleNormal="80" zoomScaleSheetLayoutView="80" workbookViewId="0" topLeftCell="A28">
      <selection activeCell="A3" sqref="A3:J3"/>
    </sheetView>
  </sheetViews>
  <sheetFormatPr defaultColWidth="11.421875" defaultRowHeight="12.75"/>
  <cols>
    <col min="1" max="1" width="29.8515625" style="0" customWidth="1"/>
    <col min="2" max="2" width="12.00390625" style="0" customWidth="1"/>
    <col min="5" max="5" width="1.1484375" style="0" customWidth="1"/>
    <col min="9" max="9" width="2.28125" style="0" customWidth="1"/>
    <col min="11" max="11" width="29.8515625" style="0" customWidth="1"/>
    <col min="15" max="15" width="1.1484375" style="0" customWidth="1"/>
    <col min="19" max="19" width="2.421875" style="0" customWidth="1"/>
    <col min="21" max="21" width="29.7109375" style="0" customWidth="1"/>
    <col min="22" max="22" width="15.28125" style="0" customWidth="1"/>
    <col min="25" max="25" width="1.28515625" style="0" customWidth="1"/>
    <col min="26" max="26" width="11.28125" style="0" customWidth="1"/>
    <col min="29" max="29" width="2.28125" style="506" customWidth="1"/>
  </cols>
  <sheetData>
    <row r="1" spans="1:30" ht="20.25">
      <c r="A1" s="671" t="s">
        <v>8</v>
      </c>
      <c r="B1" s="569"/>
      <c r="C1" s="569"/>
      <c r="D1" s="569"/>
      <c r="E1" s="569"/>
      <c r="F1" s="569"/>
      <c r="G1" s="569"/>
      <c r="H1" s="7" t="s">
        <v>164</v>
      </c>
      <c r="I1" s="569"/>
      <c r="J1" s="569"/>
      <c r="K1" s="671" t="s">
        <v>8</v>
      </c>
      <c r="L1" s="569"/>
      <c r="M1" s="569"/>
      <c r="N1" s="569"/>
      <c r="O1" s="569"/>
      <c r="P1" s="569"/>
      <c r="Q1" s="569"/>
      <c r="R1" s="7" t="s">
        <v>164</v>
      </c>
      <c r="S1" s="7"/>
      <c r="T1" s="569"/>
      <c r="U1" s="671" t="s">
        <v>9</v>
      </c>
      <c r="V1" s="569"/>
      <c r="W1" s="569"/>
      <c r="X1" s="569"/>
      <c r="Y1" s="569"/>
      <c r="Z1" s="569"/>
      <c r="AA1" s="569"/>
      <c r="AB1" s="7" t="s">
        <v>164</v>
      </c>
      <c r="AC1" s="912"/>
      <c r="AD1" s="569"/>
    </row>
    <row r="2" spans="1:30" ht="18">
      <c r="A2" s="1526" t="s">
        <v>38</v>
      </c>
      <c r="B2" s="1462"/>
      <c r="C2" s="1462"/>
      <c r="D2" s="1462"/>
      <c r="E2" s="1462"/>
      <c r="F2" s="1462"/>
      <c r="G2" s="1462"/>
      <c r="H2" s="1462"/>
      <c r="I2" s="493"/>
      <c r="J2" s="493"/>
      <c r="K2" s="1526" t="s">
        <v>39</v>
      </c>
      <c r="L2" s="1462"/>
      <c r="M2" s="1462"/>
      <c r="N2" s="1462"/>
      <c r="O2" s="1462"/>
      <c r="P2" s="1462"/>
      <c r="Q2" s="1462"/>
      <c r="R2" s="1462"/>
      <c r="S2" s="493"/>
      <c r="T2" s="493"/>
      <c r="U2" s="771" t="s">
        <v>40</v>
      </c>
      <c r="V2" s="493"/>
      <c r="W2" s="493"/>
      <c r="X2" s="493"/>
      <c r="Y2" s="493"/>
      <c r="Z2" s="493"/>
      <c r="AA2" s="493"/>
      <c r="AB2" s="493"/>
      <c r="AC2" s="185"/>
      <c r="AD2" s="493"/>
    </row>
    <row r="3" spans="1:30" ht="18">
      <c r="A3" s="1462"/>
      <c r="B3" s="1462"/>
      <c r="C3" s="1462"/>
      <c r="D3" s="1462"/>
      <c r="E3" s="1462"/>
      <c r="F3" s="1462"/>
      <c r="G3" s="1462"/>
      <c r="H3" s="1462"/>
      <c r="I3" s="493"/>
      <c r="J3" s="493"/>
      <c r="K3" s="1462"/>
      <c r="L3" s="1462"/>
      <c r="M3" s="1462"/>
      <c r="N3" s="1462"/>
      <c r="O3" s="1462"/>
      <c r="P3" s="1462"/>
      <c r="Q3" s="1462"/>
      <c r="R3" s="1462"/>
      <c r="S3" s="493"/>
      <c r="T3" s="493"/>
      <c r="U3" s="572"/>
      <c r="V3" s="493"/>
      <c r="W3" s="493"/>
      <c r="X3" s="493"/>
      <c r="Y3" s="493"/>
      <c r="Z3" s="493"/>
      <c r="AA3" s="493"/>
      <c r="AB3" s="493"/>
      <c r="AC3" s="185"/>
      <c r="AD3" s="493"/>
    </row>
    <row r="4" spans="1:30" ht="10.5" customHeight="1">
      <c r="A4" s="903"/>
      <c r="B4" s="903"/>
      <c r="C4" s="903"/>
      <c r="D4" s="903"/>
      <c r="E4" s="903"/>
      <c r="F4" s="903"/>
      <c r="G4" s="903"/>
      <c r="H4" s="903"/>
      <c r="I4" s="493"/>
      <c r="J4" s="493"/>
      <c r="K4" s="572"/>
      <c r="L4" s="493"/>
      <c r="M4" s="493"/>
      <c r="N4" s="493"/>
      <c r="O4" s="493"/>
      <c r="P4" s="493"/>
      <c r="Q4" s="493"/>
      <c r="R4" s="493"/>
      <c r="S4" s="493"/>
      <c r="T4" s="493"/>
      <c r="U4" s="572"/>
      <c r="V4" s="493"/>
      <c r="W4" s="493"/>
      <c r="X4" s="493"/>
      <c r="Y4" s="493"/>
      <c r="Z4" s="493"/>
      <c r="AA4" s="493"/>
      <c r="AB4" s="493"/>
      <c r="AC4" s="185"/>
      <c r="AD4" s="493"/>
    </row>
    <row r="5" spans="1:30" ht="74.25" customHeight="1">
      <c r="A5" s="1527" t="s">
        <v>444</v>
      </c>
      <c r="B5" s="1527"/>
      <c r="C5" s="1527"/>
      <c r="D5" s="1527"/>
      <c r="E5" s="1527"/>
      <c r="F5" s="1527"/>
      <c r="G5" s="1527"/>
      <c r="H5" s="1527"/>
      <c r="I5" s="6"/>
      <c r="J5" s="6"/>
      <c r="K5" s="1527" t="s">
        <v>25</v>
      </c>
      <c r="L5" s="1527"/>
      <c r="M5" s="1527"/>
      <c r="N5" s="1527"/>
      <c r="O5" s="1527"/>
      <c r="P5" s="1527"/>
      <c r="Q5" s="1527"/>
      <c r="R5" s="1527"/>
      <c r="S5" s="904"/>
      <c r="T5" s="6"/>
      <c r="U5" s="1527" t="s">
        <v>26</v>
      </c>
      <c r="V5" s="1527"/>
      <c r="W5" s="1527"/>
      <c r="X5" s="1527"/>
      <c r="Y5" s="1527"/>
      <c r="Z5" s="1527"/>
      <c r="AA5" s="1527"/>
      <c r="AB5" s="1527"/>
      <c r="AC5" s="913"/>
      <c r="AD5" s="6"/>
    </row>
    <row r="6" spans="1:30" ht="17.25" customHeight="1">
      <c r="A6" s="1111" t="s">
        <v>448</v>
      </c>
      <c r="B6" s="715"/>
      <c r="C6" s="6"/>
      <c r="D6" s="6"/>
      <c r="E6" s="6"/>
      <c r="F6" s="6"/>
      <c r="G6" s="6"/>
      <c r="H6" s="6"/>
      <c r="I6" s="6"/>
      <c r="J6" s="6"/>
      <c r="K6" s="1111" t="s">
        <v>448</v>
      </c>
      <c r="L6" s="715"/>
      <c r="M6" s="6"/>
      <c r="N6" s="6"/>
      <c r="O6" s="6"/>
      <c r="P6" s="6"/>
      <c r="Q6" s="6"/>
      <c r="R6" s="6"/>
      <c r="S6" s="9"/>
      <c r="T6" s="6"/>
      <c r="U6" s="1111" t="s">
        <v>448</v>
      </c>
      <c r="V6" s="715"/>
      <c r="W6" s="6"/>
      <c r="X6" s="6"/>
      <c r="Y6" s="6"/>
      <c r="Z6" s="6"/>
      <c r="AA6" s="6"/>
      <c r="AB6" s="6"/>
      <c r="AC6" s="13"/>
      <c r="AD6" s="6"/>
    </row>
    <row r="7" spans="1:30" ht="12.75" customHeight="1">
      <c r="A7" s="693"/>
      <c r="B7" s="1410" t="s">
        <v>10</v>
      </c>
      <c r="C7" s="1514"/>
      <c r="D7" s="1514"/>
      <c r="E7" s="1514"/>
      <c r="F7" s="1514"/>
      <c r="G7" s="1514"/>
      <c r="H7" s="1515"/>
      <c r="I7" s="683"/>
      <c r="J7" s="9"/>
      <c r="K7" s="693"/>
      <c r="L7" s="1410" t="s">
        <v>11</v>
      </c>
      <c r="M7" s="1514"/>
      <c r="N7" s="1514"/>
      <c r="O7" s="1514"/>
      <c r="P7" s="1514"/>
      <c r="Q7" s="1514"/>
      <c r="R7" s="1515"/>
      <c r="S7" s="914"/>
      <c r="T7" s="9"/>
      <c r="U7" s="693"/>
      <c r="V7" s="1410" t="s">
        <v>12</v>
      </c>
      <c r="W7" s="1514"/>
      <c r="X7" s="1514"/>
      <c r="Y7" s="1514"/>
      <c r="Z7" s="1514"/>
      <c r="AA7" s="1514"/>
      <c r="AB7" s="1515"/>
      <c r="AC7" s="143"/>
      <c r="AD7" s="9"/>
    </row>
    <row r="8" spans="1:30" ht="24.75" customHeight="1">
      <c r="A8" s="34" t="s">
        <v>195</v>
      </c>
      <c r="B8" s="1516" t="s">
        <v>13</v>
      </c>
      <c r="C8" s="535"/>
      <c r="D8" s="574" t="s">
        <v>288</v>
      </c>
      <c r="E8" s="38"/>
      <c r="F8" s="38"/>
      <c r="G8" s="1528" t="s">
        <v>289</v>
      </c>
      <c r="H8" s="1529"/>
      <c r="I8" s="683"/>
      <c r="J8" s="9"/>
      <c r="K8" s="34" t="s">
        <v>195</v>
      </c>
      <c r="L8" s="1516" t="s">
        <v>13</v>
      </c>
      <c r="M8" s="535"/>
      <c r="N8" s="574" t="s">
        <v>288</v>
      </c>
      <c r="O8" s="38"/>
      <c r="P8" s="38"/>
      <c r="Q8" s="1528" t="s">
        <v>289</v>
      </c>
      <c r="R8" s="1529"/>
      <c r="S8" s="915"/>
      <c r="T8" s="9"/>
      <c r="U8" s="34" t="s">
        <v>195</v>
      </c>
      <c r="V8" s="1516" t="s">
        <v>13</v>
      </c>
      <c r="W8" s="535"/>
      <c r="X8" s="574" t="s">
        <v>288</v>
      </c>
      <c r="Y8" s="38"/>
      <c r="Z8" s="38"/>
      <c r="AA8" s="1528" t="s">
        <v>289</v>
      </c>
      <c r="AB8" s="1530"/>
      <c r="AC8" s="147"/>
      <c r="AD8" s="9"/>
    </row>
    <row r="9" spans="1:30" ht="12.75">
      <c r="A9" s="698"/>
      <c r="B9" s="1517"/>
      <c r="C9" s="916" t="s">
        <v>447</v>
      </c>
      <c r="D9" s="852" t="s">
        <v>14</v>
      </c>
      <c r="E9" s="917"/>
      <c r="F9" s="916" t="s">
        <v>447</v>
      </c>
      <c r="G9" s="852" t="s">
        <v>14</v>
      </c>
      <c r="H9" s="916" t="s">
        <v>447</v>
      </c>
      <c r="I9" s="683"/>
      <c r="J9" s="9"/>
      <c r="K9" s="698"/>
      <c r="L9" s="1517"/>
      <c r="M9" s="916" t="s">
        <v>447</v>
      </c>
      <c r="N9" s="852" t="s">
        <v>14</v>
      </c>
      <c r="O9" s="917"/>
      <c r="P9" s="916" t="s">
        <v>447</v>
      </c>
      <c r="Q9" s="852" t="s">
        <v>14</v>
      </c>
      <c r="R9" s="916" t="s">
        <v>447</v>
      </c>
      <c r="S9" s="918"/>
      <c r="T9" s="9"/>
      <c r="U9" s="698"/>
      <c r="V9" s="1517"/>
      <c r="W9" s="916" t="s">
        <v>447</v>
      </c>
      <c r="X9" s="852" t="s">
        <v>14</v>
      </c>
      <c r="Y9" s="917"/>
      <c r="Z9" s="916" t="s">
        <v>447</v>
      </c>
      <c r="AA9" s="852" t="s">
        <v>14</v>
      </c>
      <c r="AB9" s="916" t="s">
        <v>447</v>
      </c>
      <c r="AC9" s="919"/>
      <c r="AD9" s="9"/>
    </row>
    <row r="10" spans="1:30" ht="12.75">
      <c r="A10" s="403" t="s">
        <v>201</v>
      </c>
      <c r="B10" s="718">
        <f aca="true" t="shared" si="0" ref="B10:B33">D10+G10</f>
        <v>151</v>
      </c>
      <c r="C10" s="736">
        <v>0.0017108690936373794</v>
      </c>
      <c r="D10" s="718">
        <v>151</v>
      </c>
      <c r="E10" s="920"/>
      <c r="F10" s="736">
        <v>0.01949806936772891</v>
      </c>
      <c r="G10" s="718">
        <v>0</v>
      </c>
      <c r="H10" s="736">
        <v>-1</v>
      </c>
      <c r="I10" s="476"/>
      <c r="J10" s="205"/>
      <c r="K10" s="403" t="s">
        <v>201</v>
      </c>
      <c r="L10" s="502">
        <f aca="true" t="shared" si="1" ref="L10:L39">N10+Q10</f>
        <v>126.328395</v>
      </c>
      <c r="M10" s="736">
        <v>-0.05747762199022999</v>
      </c>
      <c r="N10" s="502">
        <v>80.08143700000001</v>
      </c>
      <c r="O10" s="984"/>
      <c r="P10" s="736">
        <v>0.022330355632578014</v>
      </c>
      <c r="Q10" s="502">
        <v>46.246958</v>
      </c>
      <c r="R10" s="736">
        <v>-0.16971350089766613</v>
      </c>
      <c r="S10" s="921"/>
      <c r="T10" s="205"/>
      <c r="U10" s="403" t="s">
        <v>201</v>
      </c>
      <c r="V10" s="718">
        <f aca="true" t="shared" si="2" ref="V10:V39">X10+AA10</f>
        <v>114.423987</v>
      </c>
      <c r="W10" s="736">
        <v>-0.041435397208561486</v>
      </c>
      <c r="X10" s="718">
        <v>112.123987</v>
      </c>
      <c r="Y10" s="984"/>
      <c r="Z10" s="736">
        <v>-0.04224945121785806</v>
      </c>
      <c r="AA10" s="718">
        <v>2.3</v>
      </c>
      <c r="AB10" s="736">
        <v>0</v>
      </c>
      <c r="AC10" s="73"/>
      <c r="AD10" s="205"/>
    </row>
    <row r="11" spans="1:30" ht="12.75">
      <c r="A11" s="417" t="s">
        <v>202</v>
      </c>
      <c r="B11" s="922">
        <f t="shared" si="0"/>
        <v>170.695874</v>
      </c>
      <c r="C11" s="737">
        <v>0.03265416078335992</v>
      </c>
      <c r="D11" s="922">
        <v>136.42260000000002</v>
      </c>
      <c r="E11" s="923"/>
      <c r="F11" s="737">
        <v>0.0483868736657187</v>
      </c>
      <c r="G11" s="922">
        <v>34.273274</v>
      </c>
      <c r="H11" s="737">
        <v>-0.025552314340952953</v>
      </c>
      <c r="I11" s="721"/>
      <c r="J11" s="418"/>
      <c r="K11" s="417" t="s">
        <v>202</v>
      </c>
      <c r="L11" s="924">
        <f t="shared" si="1"/>
        <v>276.62452700000006</v>
      </c>
      <c r="M11" s="737">
        <v>0.021756738831029354</v>
      </c>
      <c r="N11" s="924">
        <v>143.55222700000002</v>
      </c>
      <c r="O11" s="985"/>
      <c r="P11" s="737">
        <v>0.002314798070390811</v>
      </c>
      <c r="Q11" s="924">
        <v>133.0723</v>
      </c>
      <c r="R11" s="737">
        <v>0.04359354547881589</v>
      </c>
      <c r="S11" s="921"/>
      <c r="T11" s="418"/>
      <c r="U11" s="417" t="s">
        <v>202</v>
      </c>
      <c r="V11" s="922">
        <f t="shared" si="2"/>
        <v>239.91289999999998</v>
      </c>
      <c r="W11" s="737">
        <v>0.03105597963337714</v>
      </c>
      <c r="X11" s="922">
        <v>213.5829</v>
      </c>
      <c r="Y11" s="985"/>
      <c r="Z11" s="737">
        <v>0.01828870891536427</v>
      </c>
      <c r="AA11" s="922">
        <v>26.33</v>
      </c>
      <c r="AB11" s="737">
        <v>0.14779231977415552</v>
      </c>
      <c r="AC11" s="73"/>
      <c r="AD11" s="418"/>
    </row>
    <row r="12" spans="1:30" ht="12.75">
      <c r="A12" s="403" t="s">
        <v>203</v>
      </c>
      <c r="B12" s="718">
        <f t="shared" si="0"/>
        <v>98.2</v>
      </c>
      <c r="C12" s="738">
        <v>0.04858515750133474</v>
      </c>
      <c r="D12" s="718">
        <v>97.7</v>
      </c>
      <c r="E12" s="920"/>
      <c r="F12" s="738">
        <v>0.04884594739667203</v>
      </c>
      <c r="G12" s="718">
        <v>0.5</v>
      </c>
      <c r="H12" s="738">
        <v>0</v>
      </c>
      <c r="I12" s="721"/>
      <c r="J12" s="418"/>
      <c r="K12" s="403" t="s">
        <v>203</v>
      </c>
      <c r="L12" s="502">
        <f t="shared" si="1"/>
        <v>133.043094</v>
      </c>
      <c r="M12" s="738">
        <v>-0.015897392202791072</v>
      </c>
      <c r="N12" s="502">
        <v>76.888094</v>
      </c>
      <c r="O12" s="984"/>
      <c r="P12" s="738">
        <v>-0.018248905647269664</v>
      </c>
      <c r="Q12" s="502">
        <v>56.155</v>
      </c>
      <c r="R12" s="738">
        <v>-0.012659340659340601</v>
      </c>
      <c r="S12" s="921"/>
      <c r="T12" s="418"/>
      <c r="U12" s="403" t="s">
        <v>203</v>
      </c>
      <c r="V12" s="718">
        <f t="shared" si="2"/>
        <v>85.88445</v>
      </c>
      <c r="W12" s="738">
        <v>-0.035006179775280866</v>
      </c>
      <c r="X12" s="718">
        <v>85.08445</v>
      </c>
      <c r="Y12" s="984"/>
      <c r="Z12" s="738">
        <v>-0.02236616837678529</v>
      </c>
      <c r="AA12" s="718">
        <v>0.8</v>
      </c>
      <c r="AB12" s="738">
        <v>-0.5937023869984763</v>
      </c>
      <c r="AC12" s="73"/>
      <c r="AD12" s="418"/>
    </row>
    <row r="13" spans="1:30" ht="12.75">
      <c r="A13" s="417" t="s">
        <v>204</v>
      </c>
      <c r="B13" s="922">
        <f t="shared" si="0"/>
        <v>143.52048000000002</v>
      </c>
      <c r="C13" s="737">
        <v>-0.05707481065380471</v>
      </c>
      <c r="D13" s="922">
        <v>143.49048000000002</v>
      </c>
      <c r="E13" s="923"/>
      <c r="F13" s="737">
        <v>-0.03171280113367958</v>
      </c>
      <c r="G13" s="922">
        <v>0.03</v>
      </c>
      <c r="H13" s="737">
        <v>-0.9925330524433594</v>
      </c>
      <c r="I13" s="721"/>
      <c r="J13" s="418"/>
      <c r="K13" s="417" t="s">
        <v>204</v>
      </c>
      <c r="L13" s="924">
        <f t="shared" si="1"/>
        <v>153.246997</v>
      </c>
      <c r="M13" s="737">
        <v>0.02772234935454554</v>
      </c>
      <c r="N13" s="924">
        <v>92.174889</v>
      </c>
      <c r="O13" s="985"/>
      <c r="P13" s="737">
        <v>-0.0028983753557592085</v>
      </c>
      <c r="Q13" s="924">
        <v>61.072108</v>
      </c>
      <c r="R13" s="737">
        <v>0.07767198769798789</v>
      </c>
      <c r="S13" s="921"/>
      <c r="T13" s="418"/>
      <c r="U13" s="417" t="s">
        <v>204</v>
      </c>
      <c r="V13" s="922">
        <f t="shared" si="2"/>
        <v>120.16588099999998</v>
      </c>
      <c r="W13" s="737">
        <v>-0.05474418382456825</v>
      </c>
      <c r="X13" s="922">
        <v>117.32748199999999</v>
      </c>
      <c r="Y13" s="985"/>
      <c r="Z13" s="737">
        <v>-0.017575756829768197</v>
      </c>
      <c r="AA13" s="922">
        <v>2.8383990000000003</v>
      </c>
      <c r="AB13" s="737">
        <v>-0.6313171894264475</v>
      </c>
      <c r="AC13" s="73"/>
      <c r="AD13" s="418"/>
    </row>
    <row r="14" spans="1:30" ht="12.75">
      <c r="A14" s="403" t="s">
        <v>205</v>
      </c>
      <c r="B14" s="718">
        <f t="shared" si="0"/>
        <v>105.67</v>
      </c>
      <c r="C14" s="738">
        <v>0.10591313448456319</v>
      </c>
      <c r="D14" s="718">
        <v>90.97</v>
      </c>
      <c r="E14" s="920"/>
      <c r="F14" s="738">
        <v>0.07848251333728529</v>
      </c>
      <c r="G14" s="718">
        <v>14.7</v>
      </c>
      <c r="H14" s="738">
        <v>0.3125</v>
      </c>
      <c r="I14" s="721"/>
      <c r="J14" s="418"/>
      <c r="K14" s="403" t="s">
        <v>205</v>
      </c>
      <c r="L14" s="502">
        <f t="shared" si="1"/>
        <v>272.681081</v>
      </c>
      <c r="M14" s="738">
        <v>-0.001000120650335945</v>
      </c>
      <c r="N14" s="502">
        <v>152.674081</v>
      </c>
      <c r="O14" s="984"/>
      <c r="P14" s="738">
        <v>0.010176346522393409</v>
      </c>
      <c r="Q14" s="502">
        <v>120.007</v>
      </c>
      <c r="R14" s="738">
        <v>-0.014866440099164269</v>
      </c>
      <c r="S14" s="921"/>
      <c r="T14" s="418"/>
      <c r="U14" s="403" t="s">
        <v>205</v>
      </c>
      <c r="V14" s="718">
        <f t="shared" si="2"/>
        <v>210.196</v>
      </c>
      <c r="W14" s="738">
        <v>0.07177238425453791</v>
      </c>
      <c r="X14" s="718">
        <v>195.006</v>
      </c>
      <c r="Y14" s="984"/>
      <c r="Z14" s="738">
        <v>0.048306633695301526</v>
      </c>
      <c r="AA14" s="718">
        <v>15.19</v>
      </c>
      <c r="AB14" s="738">
        <v>0.503960396039604</v>
      </c>
      <c r="AC14" s="73"/>
      <c r="AD14" s="418"/>
    </row>
    <row r="15" spans="1:30" ht="12.75">
      <c r="A15" s="417" t="s">
        <v>206</v>
      </c>
      <c r="B15" s="922">
        <f t="shared" si="0"/>
        <v>153.90441099999998</v>
      </c>
      <c r="C15" s="737">
        <v>0.09937631290538995</v>
      </c>
      <c r="D15" s="922">
        <v>142.579411</v>
      </c>
      <c r="E15" s="923"/>
      <c r="F15" s="737">
        <v>0.07480073362350614</v>
      </c>
      <c r="G15" s="922">
        <v>11.325</v>
      </c>
      <c r="H15" s="737">
        <v>0.543783120622966</v>
      </c>
      <c r="I15" s="721"/>
      <c r="J15" s="418"/>
      <c r="K15" s="417" t="s">
        <v>206</v>
      </c>
      <c r="L15" s="924">
        <f t="shared" si="1"/>
        <v>203.241244</v>
      </c>
      <c r="M15" s="737">
        <v>0.008487378622508812</v>
      </c>
      <c r="N15" s="924">
        <v>126.68039999999999</v>
      </c>
      <c r="O15" s="985"/>
      <c r="P15" s="737">
        <v>0.010908649833138329</v>
      </c>
      <c r="Q15" s="924">
        <v>76.560844</v>
      </c>
      <c r="R15" s="737">
        <v>0.004506426461073687</v>
      </c>
      <c r="S15" s="921"/>
      <c r="T15" s="418"/>
      <c r="U15" s="417" t="s">
        <v>206</v>
      </c>
      <c r="V15" s="922">
        <f t="shared" si="2"/>
        <v>187.29250000000002</v>
      </c>
      <c r="W15" s="737">
        <v>0.003861779902665008</v>
      </c>
      <c r="X15" s="922">
        <v>177.549</v>
      </c>
      <c r="Y15" s="985"/>
      <c r="Z15" s="737">
        <v>0.006102951176390592</v>
      </c>
      <c r="AA15" s="922">
        <v>9.7435</v>
      </c>
      <c r="AB15" s="737">
        <v>-0.03529702970297033</v>
      </c>
      <c r="AC15" s="73"/>
      <c r="AD15" s="418"/>
    </row>
    <row r="16" spans="1:30" ht="12.75">
      <c r="A16" s="403" t="s">
        <v>207</v>
      </c>
      <c r="B16" s="718">
        <f t="shared" si="0"/>
        <v>97.03</v>
      </c>
      <c r="C16" s="738">
        <v>0.03353145437890115</v>
      </c>
      <c r="D16" s="718">
        <v>97.03</v>
      </c>
      <c r="E16" s="920"/>
      <c r="F16" s="738">
        <v>0.03739896506008633</v>
      </c>
      <c r="G16" s="718">
        <v>0</v>
      </c>
      <c r="H16" s="930" t="s">
        <v>271</v>
      </c>
      <c r="I16" s="721"/>
      <c r="J16" s="418"/>
      <c r="K16" s="403" t="s">
        <v>207</v>
      </c>
      <c r="L16" s="502">
        <f t="shared" si="1"/>
        <v>143.25</v>
      </c>
      <c r="M16" s="738">
        <v>-0.01189860320744951</v>
      </c>
      <c r="N16" s="502">
        <v>83</v>
      </c>
      <c r="O16" s="984"/>
      <c r="P16" s="738">
        <v>0.008505467800729027</v>
      </c>
      <c r="Q16" s="502">
        <v>60.25</v>
      </c>
      <c r="R16" s="738">
        <v>-0.038691663342640514</v>
      </c>
      <c r="S16" s="921"/>
      <c r="T16" s="418"/>
      <c r="U16" s="403" t="s">
        <v>207</v>
      </c>
      <c r="V16" s="718">
        <f t="shared" si="2"/>
        <v>110.741</v>
      </c>
      <c r="W16" s="738">
        <v>-0.0006317062385503558</v>
      </c>
      <c r="X16" s="718">
        <v>109.351</v>
      </c>
      <c r="Y16" s="984"/>
      <c r="Z16" s="738">
        <v>0.009275838517342594</v>
      </c>
      <c r="AA16" s="718">
        <v>1.39</v>
      </c>
      <c r="AB16" s="738">
        <v>-0.436105476673428</v>
      </c>
      <c r="AC16" s="73"/>
      <c r="AD16" s="418"/>
    </row>
    <row r="17" spans="1:30" ht="12.75">
      <c r="A17" s="417" t="s">
        <v>208</v>
      </c>
      <c r="B17" s="922">
        <f t="shared" si="0"/>
        <v>24.852999999999998</v>
      </c>
      <c r="C17" s="925">
        <v>0.06450507559857788</v>
      </c>
      <c r="D17" s="922">
        <v>21.412</v>
      </c>
      <c r="E17" s="923"/>
      <c r="F17" s="925">
        <v>0.028829521429944105</v>
      </c>
      <c r="G17" s="922">
        <v>3.441</v>
      </c>
      <c r="H17" s="925">
        <v>0.35739644970414197</v>
      </c>
      <c r="I17" s="721"/>
      <c r="J17" s="418"/>
      <c r="K17" s="417" t="s">
        <v>208</v>
      </c>
      <c r="L17" s="924">
        <f t="shared" si="1"/>
        <v>7.1665</v>
      </c>
      <c r="M17" s="925">
        <v>-0.3410720853254873</v>
      </c>
      <c r="N17" s="924">
        <v>3.1265</v>
      </c>
      <c r="O17" s="985"/>
      <c r="P17" s="925">
        <v>-0.1074793034541821</v>
      </c>
      <c r="Q17" s="924">
        <v>4.04</v>
      </c>
      <c r="R17" s="925">
        <v>-0.452054794520548</v>
      </c>
      <c r="S17" s="921"/>
      <c r="T17" s="418"/>
      <c r="U17" s="417" t="s">
        <v>208</v>
      </c>
      <c r="V17" s="922">
        <f t="shared" si="2"/>
        <v>20.34</v>
      </c>
      <c r="W17" s="925">
        <v>0.027687954729183506</v>
      </c>
      <c r="X17" s="922">
        <v>19.58</v>
      </c>
      <c r="Y17" s="985"/>
      <c r="Z17" s="925">
        <v>0.02760575207305549</v>
      </c>
      <c r="AA17" s="922">
        <v>0.76</v>
      </c>
      <c r="AB17" s="925">
        <v>0.02981029810298108</v>
      </c>
      <c r="AC17" s="73"/>
      <c r="AD17" s="418"/>
    </row>
    <row r="18" spans="1:30" ht="12.75">
      <c r="A18" s="403" t="s">
        <v>209</v>
      </c>
      <c r="B18" s="718">
        <f t="shared" si="0"/>
        <v>82.0246</v>
      </c>
      <c r="C18" s="738">
        <v>0.27169922480620157</v>
      </c>
      <c r="D18" s="718">
        <v>77.4116</v>
      </c>
      <c r="E18" s="920"/>
      <c r="F18" s="738">
        <v>0.2287555555555556</v>
      </c>
      <c r="G18" s="718">
        <v>4.613</v>
      </c>
      <c r="H18" s="738">
        <v>2.0753333333333335</v>
      </c>
      <c r="I18" s="721"/>
      <c r="J18" s="418"/>
      <c r="K18" s="403" t="s">
        <v>209</v>
      </c>
      <c r="L18" s="502">
        <f t="shared" si="1"/>
        <v>82.86963</v>
      </c>
      <c r="M18" s="738">
        <v>0.12889459134337344</v>
      </c>
      <c r="N18" s="502">
        <v>28.08168</v>
      </c>
      <c r="O18" s="984"/>
      <c r="P18" s="738">
        <v>0.37286008214961375</v>
      </c>
      <c r="Q18" s="502">
        <v>54.787949999999995</v>
      </c>
      <c r="R18" s="738">
        <v>0.034654537848471056</v>
      </c>
      <c r="S18" s="921"/>
      <c r="T18" s="418"/>
      <c r="U18" s="403" t="s">
        <v>209</v>
      </c>
      <c r="V18" s="718">
        <f t="shared" si="2"/>
        <v>84.384997</v>
      </c>
      <c r="W18" s="738">
        <v>-0.016709621412507758</v>
      </c>
      <c r="X18" s="718">
        <v>80.864</v>
      </c>
      <c r="Y18" s="984"/>
      <c r="Z18" s="738">
        <v>-0.0028485110056106766</v>
      </c>
      <c r="AA18" s="718">
        <v>3.520997</v>
      </c>
      <c r="AB18" s="738">
        <v>-0.2546577053344624</v>
      </c>
      <c r="AC18" s="73"/>
      <c r="AD18" s="418"/>
    </row>
    <row r="19" spans="1:30" ht="12.75">
      <c r="A19" s="417" t="s">
        <v>210</v>
      </c>
      <c r="B19" s="926">
        <f t="shared" si="0"/>
        <v>119.738</v>
      </c>
      <c r="C19" s="737">
        <v>-0.03097939562662866</v>
      </c>
      <c r="D19" s="926">
        <v>113.578</v>
      </c>
      <c r="E19" s="409"/>
      <c r="F19" s="737">
        <v>-0.0012838099257852509</v>
      </c>
      <c r="G19" s="926">
        <v>6.16</v>
      </c>
      <c r="H19" s="737">
        <v>-0.37411095305832154</v>
      </c>
      <c r="I19" s="721"/>
      <c r="J19" s="418"/>
      <c r="K19" s="417" t="s">
        <v>210</v>
      </c>
      <c r="L19" s="726">
        <f t="shared" si="1"/>
        <v>289.9085</v>
      </c>
      <c r="M19" s="737">
        <v>0.03685390766941832</v>
      </c>
      <c r="N19" s="726">
        <v>111.9085</v>
      </c>
      <c r="O19" s="986"/>
      <c r="P19" s="737">
        <v>0.009057382961840998</v>
      </c>
      <c r="Q19" s="726">
        <v>178</v>
      </c>
      <c r="R19" s="737">
        <v>0.05512744516893897</v>
      </c>
      <c r="S19" s="926"/>
      <c r="T19" s="418"/>
      <c r="U19" s="417" t="s">
        <v>210</v>
      </c>
      <c r="V19" s="926">
        <f t="shared" si="2"/>
        <v>167.60999999999999</v>
      </c>
      <c r="W19" s="737">
        <v>0.007362442527871993</v>
      </c>
      <c r="X19" s="926">
        <v>160.51</v>
      </c>
      <c r="Y19" s="986"/>
      <c r="Z19" s="737">
        <v>0.008640462500392854</v>
      </c>
      <c r="AA19" s="926">
        <v>7.1</v>
      </c>
      <c r="AB19" s="737">
        <v>-0.020689655172413834</v>
      </c>
      <c r="AC19" s="73"/>
      <c r="AD19" s="418"/>
    </row>
    <row r="20" spans="1:30" ht="12.75">
      <c r="A20" s="403" t="s">
        <v>211</v>
      </c>
      <c r="B20" s="927">
        <f t="shared" si="0"/>
        <v>66.7</v>
      </c>
      <c r="C20" s="738">
        <v>0.0214395099540583</v>
      </c>
      <c r="D20" s="927">
        <v>60.05</v>
      </c>
      <c r="E20" s="928"/>
      <c r="F20" s="738">
        <v>0.028781908514647903</v>
      </c>
      <c r="G20" s="927">
        <v>6.65</v>
      </c>
      <c r="H20" s="738">
        <v>-0.04040404040404033</v>
      </c>
      <c r="I20" s="721"/>
      <c r="J20" s="418"/>
      <c r="K20" s="403" t="s">
        <v>211</v>
      </c>
      <c r="L20" s="723">
        <f t="shared" si="1"/>
        <v>75.862</v>
      </c>
      <c r="M20" s="738">
        <v>-0.03384632626758177</v>
      </c>
      <c r="N20" s="723">
        <v>53.434</v>
      </c>
      <c r="O20" s="987"/>
      <c r="P20" s="738">
        <v>0.0035684771993087505</v>
      </c>
      <c r="Q20" s="723">
        <v>22.428</v>
      </c>
      <c r="R20" s="738">
        <v>-0.11266201395812547</v>
      </c>
      <c r="S20" s="926"/>
      <c r="T20" s="418"/>
      <c r="U20" s="403" t="s">
        <v>211</v>
      </c>
      <c r="V20" s="927">
        <f t="shared" si="2"/>
        <v>66.935</v>
      </c>
      <c r="W20" s="738">
        <v>0.008566068724431775</v>
      </c>
      <c r="X20" s="927">
        <v>64.342</v>
      </c>
      <c r="Y20" s="987"/>
      <c r="Z20" s="738">
        <v>0.010609975418783835</v>
      </c>
      <c r="AA20" s="927">
        <v>2.593</v>
      </c>
      <c r="AB20" s="738">
        <v>-0.03962962962962968</v>
      </c>
      <c r="AC20" s="73"/>
      <c r="AD20" s="418"/>
    </row>
    <row r="21" spans="1:30" ht="12.75">
      <c r="A21" s="417" t="s">
        <v>212</v>
      </c>
      <c r="B21" s="720">
        <f t="shared" si="0"/>
        <v>183.89204999999998</v>
      </c>
      <c r="C21" s="737">
        <v>0.07647369063002651</v>
      </c>
      <c r="D21" s="720">
        <v>165.56205</v>
      </c>
      <c r="E21" s="280"/>
      <c r="F21" s="929">
        <v>0.01293291792258966</v>
      </c>
      <c r="G21" s="720">
        <v>18.33</v>
      </c>
      <c r="H21" s="929">
        <v>1.4837398373983737</v>
      </c>
      <c r="I21" s="721"/>
      <c r="J21" s="418"/>
      <c r="K21" s="417" t="s">
        <v>212</v>
      </c>
      <c r="L21" s="504">
        <f t="shared" si="1"/>
        <v>187.215126</v>
      </c>
      <c r="M21" s="929">
        <v>-0.017172421843644314</v>
      </c>
      <c r="N21" s="504">
        <v>144.402245</v>
      </c>
      <c r="O21" s="988"/>
      <c r="P21" s="929">
        <v>0.012981215593635298</v>
      </c>
      <c r="Q21" s="504">
        <v>42.812881000000004</v>
      </c>
      <c r="R21" s="929">
        <v>-0.10684593551289978</v>
      </c>
      <c r="S21" s="921"/>
      <c r="T21" s="418"/>
      <c r="U21" s="417" t="s">
        <v>212</v>
      </c>
      <c r="V21" s="720">
        <f t="shared" si="2"/>
        <v>164.046133</v>
      </c>
      <c r="W21" s="929">
        <v>-0.0027324377118470577</v>
      </c>
      <c r="X21" s="720">
        <v>154.545268</v>
      </c>
      <c r="Y21" s="988"/>
      <c r="Z21" s="929">
        <v>0.023370816780799553</v>
      </c>
      <c r="AA21" s="720">
        <v>9.500865</v>
      </c>
      <c r="AB21" s="929">
        <v>-0.2951725794572344</v>
      </c>
      <c r="AC21" s="73"/>
      <c r="AD21" s="418"/>
    </row>
    <row r="22" spans="1:30" ht="12.75">
      <c r="A22" s="403" t="s">
        <v>213</v>
      </c>
      <c r="B22" s="718">
        <f t="shared" si="0"/>
        <v>173.71699999999998</v>
      </c>
      <c r="C22" s="738">
        <v>0.07872627127590204</v>
      </c>
      <c r="D22" s="718">
        <v>141</v>
      </c>
      <c r="E22" s="920"/>
      <c r="F22" s="738">
        <v>0.05055321685355585</v>
      </c>
      <c r="G22" s="718">
        <v>32.717</v>
      </c>
      <c r="H22" s="738">
        <v>0.219691321204891</v>
      </c>
      <c r="I22" s="721"/>
      <c r="J22" s="418"/>
      <c r="K22" s="403" t="s">
        <v>213</v>
      </c>
      <c r="L22" s="502">
        <f t="shared" si="1"/>
        <v>250.1488</v>
      </c>
      <c r="M22" s="738">
        <v>-0.007308608856286258</v>
      </c>
      <c r="N22" s="502">
        <v>141.839</v>
      </c>
      <c r="O22" s="984"/>
      <c r="P22" s="738">
        <v>0.016085992542632654</v>
      </c>
      <c r="Q22" s="502">
        <v>108.30980000000001</v>
      </c>
      <c r="R22" s="738">
        <v>-0.036363959892167896</v>
      </c>
      <c r="S22" s="921"/>
      <c r="T22" s="418"/>
      <c r="U22" s="403" t="s">
        <v>213</v>
      </c>
      <c r="V22" s="718">
        <f t="shared" si="2"/>
        <v>178.2945</v>
      </c>
      <c r="W22" s="738">
        <v>0.002285145709659986</v>
      </c>
      <c r="X22" s="718">
        <v>169.475</v>
      </c>
      <c r="Y22" s="984"/>
      <c r="Z22" s="738">
        <v>0.007412559145920872</v>
      </c>
      <c r="AA22" s="718">
        <v>8.8195</v>
      </c>
      <c r="AB22" s="738">
        <v>-0.08700828157349905</v>
      </c>
      <c r="AC22" s="73"/>
      <c r="AD22" s="418"/>
    </row>
    <row r="23" spans="1:30" ht="12.75">
      <c r="A23" s="417" t="s">
        <v>214</v>
      </c>
      <c r="B23" s="922">
        <f t="shared" si="0"/>
        <v>255.753177</v>
      </c>
      <c r="C23" s="737">
        <v>0.04252815108993646</v>
      </c>
      <c r="D23" s="922">
        <v>228.057177</v>
      </c>
      <c r="E23" s="923"/>
      <c r="F23" s="737">
        <v>0.03662353181818179</v>
      </c>
      <c r="G23" s="922">
        <v>27.696</v>
      </c>
      <c r="H23" s="737">
        <v>0.09383177770886464</v>
      </c>
      <c r="I23" s="721"/>
      <c r="J23" s="418"/>
      <c r="K23" s="417" t="s">
        <v>214</v>
      </c>
      <c r="L23" s="924">
        <f t="shared" si="1"/>
        <v>381.566152</v>
      </c>
      <c r="M23" s="737">
        <v>0.553246405449239</v>
      </c>
      <c r="N23" s="924">
        <v>219.437102</v>
      </c>
      <c r="O23" s="985"/>
      <c r="P23" s="737">
        <v>-0.01578819213067495</v>
      </c>
      <c r="Q23" s="924">
        <v>162.12904999999998</v>
      </c>
      <c r="R23" s="737">
        <v>6.142248898678413</v>
      </c>
      <c r="S23" s="921"/>
      <c r="T23" s="418"/>
      <c r="U23" s="417" t="s">
        <v>214</v>
      </c>
      <c r="V23" s="922">
        <f t="shared" si="2"/>
        <v>297.155127</v>
      </c>
      <c r="W23" s="737">
        <v>-0.05442995185837973</v>
      </c>
      <c r="X23" s="922">
        <v>260.103</v>
      </c>
      <c r="Y23" s="985"/>
      <c r="Z23" s="737">
        <v>-0.058525655875369176</v>
      </c>
      <c r="AA23" s="922">
        <v>37.052127</v>
      </c>
      <c r="AB23" s="737">
        <v>-0.024643719250400875</v>
      </c>
      <c r="AC23" s="73"/>
      <c r="AD23" s="418"/>
    </row>
    <row r="24" spans="1:30" ht="12.75">
      <c r="A24" s="403" t="s">
        <v>215</v>
      </c>
      <c r="B24" s="718">
        <f t="shared" si="0"/>
        <v>78.523771</v>
      </c>
      <c r="C24" s="738">
        <v>0.0339050725855512</v>
      </c>
      <c r="D24" s="718">
        <v>60.878205</v>
      </c>
      <c r="E24" s="920"/>
      <c r="F24" s="738">
        <v>-0.002439785027955832</v>
      </c>
      <c r="G24" s="718">
        <v>17.645566</v>
      </c>
      <c r="H24" s="930" t="s">
        <v>271</v>
      </c>
      <c r="I24" s="721"/>
      <c r="J24" s="418"/>
      <c r="K24" s="403" t="s">
        <v>215</v>
      </c>
      <c r="L24" s="502">
        <f t="shared" si="1"/>
        <v>133.997407</v>
      </c>
      <c r="M24" s="738">
        <v>0.040481128715892156</v>
      </c>
      <c r="N24" s="502">
        <v>79.37732000000001</v>
      </c>
      <c r="O24" s="984"/>
      <c r="P24" s="738">
        <v>0.015101831208084393</v>
      </c>
      <c r="Q24" s="502">
        <v>54.620087</v>
      </c>
      <c r="R24" s="738">
        <v>0.07971143799049374</v>
      </c>
      <c r="S24" s="921"/>
      <c r="T24" s="418"/>
      <c r="U24" s="403" t="s">
        <v>215</v>
      </c>
      <c r="V24" s="718">
        <f t="shared" si="2"/>
        <v>133.438487</v>
      </c>
      <c r="W24" s="738">
        <v>0.005589335990016542</v>
      </c>
      <c r="X24" s="718">
        <v>122.930171</v>
      </c>
      <c r="Y24" s="984"/>
      <c r="Z24" s="738">
        <v>0.0019020137444498708</v>
      </c>
      <c r="AA24" s="718">
        <v>10.508316</v>
      </c>
      <c r="AB24" s="738">
        <v>0.05083159999999998</v>
      </c>
      <c r="AC24" s="73"/>
      <c r="AD24" s="418"/>
    </row>
    <row r="25" spans="1:30" ht="12.75">
      <c r="A25" s="417" t="s">
        <v>216</v>
      </c>
      <c r="B25" s="922">
        <f t="shared" si="0"/>
        <v>63.255815000000005</v>
      </c>
      <c r="C25" s="737">
        <v>-0.12142281640895725</v>
      </c>
      <c r="D25" s="922">
        <v>58.255815000000005</v>
      </c>
      <c r="E25" s="923"/>
      <c r="F25" s="737">
        <v>-0.03972068798916806</v>
      </c>
      <c r="G25" s="922">
        <v>5</v>
      </c>
      <c r="H25" s="737">
        <v>-0.5587921387701085</v>
      </c>
      <c r="I25" s="721"/>
      <c r="J25" s="418"/>
      <c r="K25" s="417" t="s">
        <v>216</v>
      </c>
      <c r="L25" s="924">
        <f t="shared" si="1"/>
        <v>202.131375</v>
      </c>
      <c r="M25" s="737">
        <v>-0.07262000747909247</v>
      </c>
      <c r="N25" s="924">
        <v>123.002498</v>
      </c>
      <c r="O25" s="985"/>
      <c r="P25" s="737">
        <v>0.022986046271330718</v>
      </c>
      <c r="Q25" s="924">
        <v>79.12887699999999</v>
      </c>
      <c r="R25" s="737">
        <v>-0.1902565036306404</v>
      </c>
      <c r="S25" s="921"/>
      <c r="T25" s="418"/>
      <c r="U25" s="417" t="s">
        <v>216</v>
      </c>
      <c r="V25" s="922">
        <f t="shared" si="2"/>
        <v>149.35244799999998</v>
      </c>
      <c r="W25" s="737">
        <v>-0.0015821137788001316</v>
      </c>
      <c r="X25" s="922">
        <v>143.348448</v>
      </c>
      <c r="Y25" s="985"/>
      <c r="Z25" s="737">
        <v>-0.008580639005916879</v>
      </c>
      <c r="AA25" s="922">
        <v>6.004</v>
      </c>
      <c r="AB25" s="737">
        <v>0.20079999999999987</v>
      </c>
      <c r="AC25" s="73"/>
      <c r="AD25" s="418"/>
    </row>
    <row r="26" spans="1:30" ht="12.75">
      <c r="A26" s="403" t="s">
        <v>217</v>
      </c>
      <c r="B26" s="718">
        <f t="shared" si="0"/>
        <v>155.1296</v>
      </c>
      <c r="C26" s="738">
        <v>0.0016891804633625274</v>
      </c>
      <c r="D26" s="718">
        <v>123.12960000000001</v>
      </c>
      <c r="E26" s="920"/>
      <c r="F26" s="738">
        <v>0.04567774371342925</v>
      </c>
      <c r="G26" s="718">
        <v>32</v>
      </c>
      <c r="H26" s="738">
        <v>-0.13786135732952554</v>
      </c>
      <c r="I26" s="721"/>
      <c r="J26" s="418"/>
      <c r="K26" s="403" t="s">
        <v>217</v>
      </c>
      <c r="L26" s="502">
        <f t="shared" si="1"/>
        <v>256.39137700000003</v>
      </c>
      <c r="M26" s="738">
        <v>0.03207174192885032</v>
      </c>
      <c r="N26" s="502">
        <v>147.411035</v>
      </c>
      <c r="O26" s="984"/>
      <c r="P26" s="738">
        <v>0.010522965647526528</v>
      </c>
      <c r="Q26" s="502">
        <v>108.98034200000001</v>
      </c>
      <c r="R26" s="738">
        <v>0.06272518235362967</v>
      </c>
      <c r="S26" s="921"/>
      <c r="T26" s="418"/>
      <c r="U26" s="403" t="s">
        <v>217</v>
      </c>
      <c r="V26" s="718">
        <f t="shared" si="2"/>
        <v>282.736906</v>
      </c>
      <c r="W26" s="738">
        <v>0.001735735012240891</v>
      </c>
      <c r="X26" s="718">
        <v>258.410548</v>
      </c>
      <c r="Y26" s="984"/>
      <c r="Z26" s="738">
        <v>0.018166067769897598</v>
      </c>
      <c r="AA26" s="718">
        <v>24.326358</v>
      </c>
      <c r="AB26" s="738">
        <v>-0.14485330614827574</v>
      </c>
      <c r="AC26" s="73"/>
      <c r="AD26" s="418"/>
    </row>
    <row r="27" spans="1:30" ht="12.75">
      <c r="A27" s="417" t="s">
        <v>218</v>
      </c>
      <c r="B27" s="922">
        <f t="shared" si="0"/>
        <v>187.213135</v>
      </c>
      <c r="C27" s="737">
        <v>0.1619799416858576</v>
      </c>
      <c r="D27" s="922">
        <v>156.797481</v>
      </c>
      <c r="E27" s="923"/>
      <c r="F27" s="737">
        <v>0.06024741054414329</v>
      </c>
      <c r="G27" s="922">
        <v>30.415654</v>
      </c>
      <c r="H27" s="737">
        <v>1.2993388267311765</v>
      </c>
      <c r="I27" s="721"/>
      <c r="J27" s="418"/>
      <c r="K27" s="417" t="s">
        <v>218</v>
      </c>
      <c r="L27" s="924">
        <f t="shared" si="1"/>
        <v>158.45250699999997</v>
      </c>
      <c r="M27" s="737">
        <v>-0.16331991390816958</v>
      </c>
      <c r="N27" s="924">
        <v>106.70416499999999</v>
      </c>
      <c r="O27" s="985"/>
      <c r="P27" s="737">
        <v>-0.030639278889183275</v>
      </c>
      <c r="Q27" s="924">
        <v>51.748341999999994</v>
      </c>
      <c r="R27" s="737">
        <v>-0.3474817771040073</v>
      </c>
      <c r="S27" s="921"/>
      <c r="T27" s="418"/>
      <c r="U27" s="417" t="s">
        <v>218</v>
      </c>
      <c r="V27" s="922">
        <f t="shared" si="2"/>
        <v>111.70266299999999</v>
      </c>
      <c r="W27" s="737">
        <v>-0.07302949336560138</v>
      </c>
      <c r="X27" s="922">
        <v>107.99069399999999</v>
      </c>
      <c r="Y27" s="985"/>
      <c r="Z27" s="737">
        <v>-0.05000646227213634</v>
      </c>
      <c r="AA27" s="922">
        <v>3.711969</v>
      </c>
      <c r="AB27" s="737">
        <v>-0.45634025768105224</v>
      </c>
      <c r="AC27" s="73"/>
      <c r="AD27" s="418"/>
    </row>
    <row r="28" spans="1:30" ht="12.75">
      <c r="A28" s="403" t="s">
        <v>219</v>
      </c>
      <c r="B28" s="718">
        <f t="shared" si="0"/>
        <v>66.4</v>
      </c>
      <c r="C28" s="738">
        <v>-0.1841749600688044</v>
      </c>
      <c r="D28" s="718">
        <v>60</v>
      </c>
      <c r="E28" s="920"/>
      <c r="F28" s="738">
        <v>0.07719928186714542</v>
      </c>
      <c r="G28" s="718">
        <v>6.4</v>
      </c>
      <c r="H28" s="738">
        <v>-0.750875827170105</v>
      </c>
      <c r="I28" s="721"/>
      <c r="J28" s="418"/>
      <c r="K28" s="403" t="s">
        <v>219</v>
      </c>
      <c r="L28" s="502">
        <f t="shared" si="1"/>
        <v>162.779315</v>
      </c>
      <c r="M28" s="738">
        <v>0.03842686127506734</v>
      </c>
      <c r="N28" s="502">
        <v>95.709315</v>
      </c>
      <c r="O28" s="984"/>
      <c r="P28" s="738">
        <v>0.018935547857065638</v>
      </c>
      <c r="Q28" s="502">
        <v>67.07</v>
      </c>
      <c r="R28" s="738">
        <v>0.06756864305610799</v>
      </c>
      <c r="S28" s="921"/>
      <c r="T28" s="418"/>
      <c r="U28" s="403" t="s">
        <v>219</v>
      </c>
      <c r="V28" s="718">
        <f t="shared" si="2"/>
        <v>112.096202</v>
      </c>
      <c r="W28" s="738">
        <v>-0.05608587568642387</v>
      </c>
      <c r="X28" s="718">
        <v>95.99620200000001</v>
      </c>
      <c r="Y28" s="984"/>
      <c r="Z28" s="738">
        <v>-0.06138013086051963</v>
      </c>
      <c r="AA28" s="718">
        <v>16.1</v>
      </c>
      <c r="AB28" s="738">
        <v>-0.0232360613965904</v>
      </c>
      <c r="AC28" s="73"/>
      <c r="AD28" s="418"/>
    </row>
    <row r="29" spans="1:30" ht="12.75">
      <c r="A29" s="417" t="s">
        <v>220</v>
      </c>
      <c r="B29" s="922">
        <f t="shared" si="0"/>
        <v>310.38552000000004</v>
      </c>
      <c r="C29" s="737">
        <v>0.14397778371112913</v>
      </c>
      <c r="D29" s="922">
        <v>268.48</v>
      </c>
      <c r="E29" s="923"/>
      <c r="F29" s="737">
        <v>0.08099532628562356</v>
      </c>
      <c r="G29" s="922">
        <v>41.905519999999996</v>
      </c>
      <c r="H29" s="737">
        <v>0.8253455437946382</v>
      </c>
      <c r="I29" s="721"/>
      <c r="J29" s="418"/>
      <c r="K29" s="417" t="s">
        <v>220</v>
      </c>
      <c r="L29" s="924">
        <f t="shared" si="1"/>
        <v>429.421832</v>
      </c>
      <c r="M29" s="737">
        <v>-0.01283306710338028</v>
      </c>
      <c r="N29" s="924">
        <v>238.708832</v>
      </c>
      <c r="O29" s="985"/>
      <c r="P29" s="737">
        <v>0.036133373879503994</v>
      </c>
      <c r="Q29" s="924">
        <v>190.713</v>
      </c>
      <c r="R29" s="737">
        <v>-0.06796500830808327</v>
      </c>
      <c r="S29" s="921"/>
      <c r="T29" s="418"/>
      <c r="U29" s="417" t="s">
        <v>220</v>
      </c>
      <c r="V29" s="922">
        <f t="shared" si="2"/>
        <v>337.084866</v>
      </c>
      <c r="W29" s="737">
        <v>-0.05168949916489385</v>
      </c>
      <c r="X29" s="922">
        <v>333.016288</v>
      </c>
      <c r="Y29" s="985"/>
      <c r="Z29" s="737">
        <v>-0.0517334137378509</v>
      </c>
      <c r="AA29" s="922">
        <v>4.068578</v>
      </c>
      <c r="AB29" s="737">
        <v>-0.04808121324794734</v>
      </c>
      <c r="AC29" s="73"/>
      <c r="AD29" s="418"/>
    </row>
    <row r="30" spans="1:30" ht="12.75">
      <c r="A30" s="403" t="s">
        <v>221</v>
      </c>
      <c r="B30" s="718">
        <f t="shared" si="0"/>
        <v>464.6</v>
      </c>
      <c r="C30" s="738">
        <v>0.027989821882951738</v>
      </c>
      <c r="D30" s="718">
        <v>429.5</v>
      </c>
      <c r="E30" s="920"/>
      <c r="F30" s="738">
        <v>0.017893115298021067</v>
      </c>
      <c r="G30" s="718">
        <v>35.1</v>
      </c>
      <c r="H30" s="738">
        <v>0.17</v>
      </c>
      <c r="I30" s="721"/>
      <c r="J30" s="418"/>
      <c r="K30" s="403" t="s">
        <v>221</v>
      </c>
      <c r="L30" s="502">
        <f t="shared" si="1"/>
        <v>345.01</v>
      </c>
      <c r="M30" s="738">
        <v>-0.0005793574925407885</v>
      </c>
      <c r="N30" s="502">
        <v>100.36</v>
      </c>
      <c r="O30" s="984"/>
      <c r="P30" s="738">
        <v>0.013123359580052396</v>
      </c>
      <c r="Q30" s="502">
        <v>244.65</v>
      </c>
      <c r="R30" s="738">
        <v>-0.006093845216331495</v>
      </c>
      <c r="S30" s="921"/>
      <c r="T30" s="418"/>
      <c r="U30" s="403" t="s">
        <v>221</v>
      </c>
      <c r="V30" s="718">
        <f t="shared" si="2"/>
        <v>376.57</v>
      </c>
      <c r="W30" s="738">
        <v>-0.01331062491811863</v>
      </c>
      <c r="X30" s="718">
        <v>365.69</v>
      </c>
      <c r="Y30" s="984"/>
      <c r="Z30" s="738">
        <v>-0.017622565480188035</v>
      </c>
      <c r="AA30" s="718">
        <v>10.88</v>
      </c>
      <c r="AB30" s="738">
        <v>0.15744680851063841</v>
      </c>
      <c r="AC30" s="73"/>
      <c r="AD30" s="418"/>
    </row>
    <row r="31" spans="1:30" ht="12.75">
      <c r="A31" s="429" t="s">
        <v>222</v>
      </c>
      <c r="B31" s="931">
        <f t="shared" si="0"/>
        <v>3152.2064329999994</v>
      </c>
      <c r="C31" s="932">
        <v>0.04591919722108706</v>
      </c>
      <c r="D31" s="931">
        <v>2823.3044189999996</v>
      </c>
      <c r="E31" s="933"/>
      <c r="F31" s="932">
        <v>0.03911380016265831</v>
      </c>
      <c r="G31" s="931">
        <v>328.902014</v>
      </c>
      <c r="H31" s="932">
        <v>0.10822210858906312</v>
      </c>
      <c r="I31" s="477"/>
      <c r="J31" s="204"/>
      <c r="K31" s="429" t="s">
        <v>222</v>
      </c>
      <c r="L31" s="934">
        <f t="shared" si="1"/>
        <v>4271.335859</v>
      </c>
      <c r="M31" s="932">
        <v>0.026617034276189333</v>
      </c>
      <c r="N31" s="934">
        <v>2348.55332</v>
      </c>
      <c r="O31" s="989"/>
      <c r="P31" s="932">
        <v>0.011420842671666653</v>
      </c>
      <c r="Q31" s="934">
        <v>1922.782539</v>
      </c>
      <c r="R31" s="932">
        <v>0.045809271562920584</v>
      </c>
      <c r="S31" s="935"/>
      <c r="T31" s="204"/>
      <c r="U31" s="429" t="s">
        <v>222</v>
      </c>
      <c r="V31" s="931">
        <f t="shared" si="2"/>
        <v>3550.364047</v>
      </c>
      <c r="W31" s="932">
        <v>-0.013127749221131468</v>
      </c>
      <c r="X31" s="931">
        <v>3346.826438</v>
      </c>
      <c r="Y31" s="989"/>
      <c r="Z31" s="932">
        <v>-0.01070680177327421</v>
      </c>
      <c r="AA31" s="931">
        <v>203.53760900000003</v>
      </c>
      <c r="AB31" s="932">
        <v>-0.051302534413013356</v>
      </c>
      <c r="AC31" s="84"/>
      <c r="AD31" s="204"/>
    </row>
    <row r="32" spans="1:30" ht="12.75">
      <c r="A32" s="403" t="s">
        <v>15</v>
      </c>
      <c r="B32" s="718">
        <f t="shared" si="0"/>
        <v>284</v>
      </c>
      <c r="C32" s="930">
        <v>0.42</v>
      </c>
      <c r="D32" s="718">
        <v>0</v>
      </c>
      <c r="E32" s="1132"/>
      <c r="F32" s="930" t="s">
        <v>271</v>
      </c>
      <c r="G32" s="718">
        <v>284</v>
      </c>
      <c r="H32" s="930">
        <v>0.42</v>
      </c>
      <c r="I32" s="721"/>
      <c r="J32" s="418"/>
      <c r="K32" s="403" t="s">
        <v>223</v>
      </c>
      <c r="L32" s="502">
        <f t="shared" si="1"/>
        <v>930.471</v>
      </c>
      <c r="M32" s="930">
        <v>-0.03130729181306824</v>
      </c>
      <c r="N32" s="502">
        <v>483.873</v>
      </c>
      <c r="O32" s="984"/>
      <c r="P32" s="930">
        <v>0.07347704840566793</v>
      </c>
      <c r="Q32" s="502">
        <v>446.598</v>
      </c>
      <c r="R32" s="930">
        <v>-0.12395692343906317</v>
      </c>
      <c r="S32" s="921"/>
      <c r="T32" s="418"/>
      <c r="U32" s="403" t="s">
        <v>223</v>
      </c>
      <c r="V32" s="718">
        <f t="shared" si="2"/>
        <v>617.97</v>
      </c>
      <c r="W32" s="930">
        <v>0.011251951418276063</v>
      </c>
      <c r="X32" s="718">
        <v>587.52</v>
      </c>
      <c r="Y32" s="984"/>
      <c r="Z32" s="930">
        <v>0.025172135810181073</v>
      </c>
      <c r="AA32" s="718">
        <v>30.45</v>
      </c>
      <c r="AB32" s="930">
        <v>-0.1986842105263158</v>
      </c>
      <c r="AC32" s="73"/>
      <c r="AD32" s="418"/>
    </row>
    <row r="33" spans="1:30" ht="12.75">
      <c r="A33" s="440" t="s">
        <v>224</v>
      </c>
      <c r="B33" s="1137">
        <f t="shared" si="0"/>
        <v>3436.2064329999994</v>
      </c>
      <c r="C33" s="741">
        <v>0.06919874890812405</v>
      </c>
      <c r="D33" s="1137">
        <v>2823.3044189999996</v>
      </c>
      <c r="E33" s="1133"/>
      <c r="F33" s="741">
        <v>0.03911380016265831</v>
      </c>
      <c r="G33" s="1137">
        <v>612.902014</v>
      </c>
      <c r="H33" s="741">
        <v>0.23374073147520935</v>
      </c>
      <c r="I33" s="478"/>
      <c r="J33" s="236"/>
      <c r="K33" s="440" t="s">
        <v>224</v>
      </c>
      <c r="L33" s="937">
        <f t="shared" si="1"/>
        <v>5201.806859</v>
      </c>
      <c r="M33" s="741">
        <v>0.015752490997941626</v>
      </c>
      <c r="N33" s="937">
        <v>2832.42632</v>
      </c>
      <c r="O33" s="990"/>
      <c r="P33" s="741">
        <v>0.02150889615225804</v>
      </c>
      <c r="Q33" s="937">
        <v>2369.3805389999998</v>
      </c>
      <c r="R33" s="741">
        <v>0.0089556815446874</v>
      </c>
      <c r="S33" s="938"/>
      <c r="T33" s="236"/>
      <c r="U33" s="440" t="s">
        <v>224</v>
      </c>
      <c r="V33" s="936">
        <f t="shared" si="2"/>
        <v>4168.334047</v>
      </c>
      <c r="W33" s="741">
        <v>-0.009587858720962128</v>
      </c>
      <c r="X33" s="936">
        <v>3934.346438</v>
      </c>
      <c r="Y33" s="990"/>
      <c r="Z33" s="741">
        <v>-0.005509313025900853</v>
      </c>
      <c r="AA33" s="936">
        <v>233.98760900000002</v>
      </c>
      <c r="AB33" s="741">
        <v>-0.07347885860203662</v>
      </c>
      <c r="AC33" s="331"/>
      <c r="AD33" s="236"/>
    </row>
    <row r="34" spans="1:30" ht="12.75">
      <c r="A34" s="403" t="s">
        <v>225</v>
      </c>
      <c r="B34" s="718">
        <f aca="true" t="shared" si="3" ref="B34:B39">D34+G34</f>
        <v>0</v>
      </c>
      <c r="C34" s="930" t="s">
        <v>271</v>
      </c>
      <c r="D34" s="718">
        <v>0</v>
      </c>
      <c r="E34" s="1132"/>
      <c r="F34" s="930" t="s">
        <v>271</v>
      </c>
      <c r="G34" s="718">
        <v>0</v>
      </c>
      <c r="H34" s="930" t="s">
        <v>271</v>
      </c>
      <c r="I34" s="418"/>
      <c r="J34" s="418"/>
      <c r="K34" s="403" t="s">
        <v>225</v>
      </c>
      <c r="L34" s="502">
        <f t="shared" si="1"/>
        <v>50.167952</v>
      </c>
      <c r="M34" s="738">
        <v>-0.1123571685100796</v>
      </c>
      <c r="N34" s="502">
        <v>28.928034</v>
      </c>
      <c r="O34" s="984"/>
      <c r="P34" s="738">
        <v>0.2199336451003473</v>
      </c>
      <c r="Q34" s="502">
        <v>21.239918</v>
      </c>
      <c r="R34" s="738">
        <v>-0.35254774209145756</v>
      </c>
      <c r="S34" s="939"/>
      <c r="T34" s="418"/>
      <c r="U34" s="403" t="s">
        <v>225</v>
      </c>
      <c r="V34" s="718">
        <f t="shared" si="2"/>
        <v>46.974097</v>
      </c>
      <c r="W34" s="738">
        <v>0.02079477708108146</v>
      </c>
      <c r="X34" s="718">
        <v>36.612</v>
      </c>
      <c r="Y34" s="984"/>
      <c r="Z34" s="738">
        <v>0.028849574925116084</v>
      </c>
      <c r="AA34" s="718">
        <v>10.362097</v>
      </c>
      <c r="AB34" s="738">
        <v>-0.006682066369543271</v>
      </c>
      <c r="AC34" s="940"/>
      <c r="AD34" s="418"/>
    </row>
    <row r="35" spans="1:30" ht="12.75">
      <c r="A35" s="417" t="s">
        <v>226</v>
      </c>
      <c r="B35" s="922">
        <f t="shared" si="3"/>
        <v>0</v>
      </c>
      <c r="C35" s="925" t="s">
        <v>271</v>
      </c>
      <c r="D35" s="922">
        <v>0</v>
      </c>
      <c r="E35" s="1134"/>
      <c r="F35" s="925" t="s">
        <v>271</v>
      </c>
      <c r="G35" s="922">
        <v>0</v>
      </c>
      <c r="H35" s="925" t="s">
        <v>271</v>
      </c>
      <c r="I35" s="418"/>
      <c r="J35" s="418"/>
      <c r="K35" s="417" t="s">
        <v>226</v>
      </c>
      <c r="L35" s="504">
        <f t="shared" si="1"/>
        <v>32.626125</v>
      </c>
      <c r="M35" s="737">
        <v>0.15135138053651254</v>
      </c>
      <c r="N35" s="504">
        <v>17.8199</v>
      </c>
      <c r="O35" s="988"/>
      <c r="P35" s="737">
        <v>0.004660024973440091</v>
      </c>
      <c r="Q35" s="504">
        <v>14.806225</v>
      </c>
      <c r="R35" s="737">
        <v>0.396813679245283</v>
      </c>
      <c r="S35" s="941"/>
      <c r="T35" s="418"/>
      <c r="U35" s="417" t="s">
        <v>226</v>
      </c>
      <c r="V35" s="926">
        <f t="shared" si="2"/>
        <v>9.350000000000001</v>
      </c>
      <c r="W35" s="737">
        <v>-0.020282868959637712</v>
      </c>
      <c r="X35" s="926">
        <v>8.8</v>
      </c>
      <c r="Y35" s="988"/>
      <c r="Z35" s="737">
        <v>0.025214330958525544</v>
      </c>
      <c r="AA35" s="926">
        <v>0.55</v>
      </c>
      <c r="AB35" s="737">
        <v>-0.42708333333333326</v>
      </c>
      <c r="AC35" s="940"/>
      <c r="AD35" s="418"/>
    </row>
    <row r="36" spans="1:30" ht="12.75">
      <c r="A36" s="403" t="s">
        <v>227</v>
      </c>
      <c r="B36" s="718">
        <f t="shared" si="3"/>
        <v>0</v>
      </c>
      <c r="C36" s="930" t="s">
        <v>271</v>
      </c>
      <c r="D36" s="718">
        <v>0</v>
      </c>
      <c r="E36" s="1132"/>
      <c r="F36" s="930" t="s">
        <v>271</v>
      </c>
      <c r="G36" s="718">
        <v>0</v>
      </c>
      <c r="H36" s="930" t="s">
        <v>271</v>
      </c>
      <c r="I36" s="418"/>
      <c r="J36" s="418"/>
      <c r="K36" s="403" t="s">
        <v>227</v>
      </c>
      <c r="L36" s="502">
        <f t="shared" si="1"/>
        <v>49.863</v>
      </c>
      <c r="M36" s="738">
        <v>-0.06170260810658246</v>
      </c>
      <c r="N36" s="502">
        <v>31.093</v>
      </c>
      <c r="O36" s="984"/>
      <c r="P36" s="738">
        <v>0.17589441040768472</v>
      </c>
      <c r="Q36" s="502">
        <v>18.77</v>
      </c>
      <c r="R36" s="738">
        <v>-0.29700374531835205</v>
      </c>
      <c r="S36" s="939"/>
      <c r="T36" s="418"/>
      <c r="U36" s="403" t="s">
        <v>227</v>
      </c>
      <c r="V36" s="718">
        <f t="shared" si="2"/>
        <v>46.207</v>
      </c>
      <c r="W36" s="738">
        <v>0.1325245098039216</v>
      </c>
      <c r="X36" s="718">
        <v>43.627</v>
      </c>
      <c r="Y36" s="984"/>
      <c r="Z36" s="738">
        <v>0.15415343915343938</v>
      </c>
      <c r="AA36" s="718">
        <v>2.58</v>
      </c>
      <c r="AB36" s="738">
        <v>-0.14</v>
      </c>
      <c r="AC36" s="940"/>
      <c r="AD36" s="418"/>
    </row>
    <row r="37" spans="1:30" ht="12.75">
      <c r="A37" s="417" t="s">
        <v>228</v>
      </c>
      <c r="B37" s="922">
        <f t="shared" si="3"/>
        <v>0</v>
      </c>
      <c r="C37" s="925" t="s">
        <v>271</v>
      </c>
      <c r="D37" s="922">
        <v>0</v>
      </c>
      <c r="E37" s="1135"/>
      <c r="F37" s="925" t="s">
        <v>271</v>
      </c>
      <c r="G37" s="922">
        <v>0</v>
      </c>
      <c r="H37" s="925" t="s">
        <v>271</v>
      </c>
      <c r="I37" s="418"/>
      <c r="J37" s="418"/>
      <c r="K37" s="417" t="s">
        <v>228</v>
      </c>
      <c r="L37" s="924">
        <f t="shared" si="1"/>
        <v>104.43</v>
      </c>
      <c r="M37" s="737">
        <v>0.16227045075125224</v>
      </c>
      <c r="N37" s="924">
        <v>51.325</v>
      </c>
      <c r="O37" s="985"/>
      <c r="P37" s="737">
        <v>0.11454940282301851</v>
      </c>
      <c r="Q37" s="924">
        <v>53.105</v>
      </c>
      <c r="R37" s="737">
        <v>0.2124429223744293</v>
      </c>
      <c r="S37" s="939"/>
      <c r="T37" s="418"/>
      <c r="U37" s="417" t="s">
        <v>228</v>
      </c>
      <c r="V37" s="922">
        <f t="shared" si="2"/>
        <v>53.949999999999996</v>
      </c>
      <c r="W37" s="737">
        <v>-0.11320413564113951</v>
      </c>
      <c r="X37" s="922">
        <v>46.15</v>
      </c>
      <c r="Y37" s="985"/>
      <c r="Z37" s="737">
        <v>0.053652968036529636</v>
      </c>
      <c r="AA37" s="922">
        <v>7.8</v>
      </c>
      <c r="AB37" s="737">
        <v>-0.5421729177672125</v>
      </c>
      <c r="AC37" s="940"/>
      <c r="AD37" s="418"/>
    </row>
    <row r="38" spans="1:30" ht="12.75">
      <c r="A38" s="589" t="s">
        <v>325</v>
      </c>
      <c r="B38" s="718">
        <f t="shared" si="3"/>
        <v>0</v>
      </c>
      <c r="C38" s="930" t="s">
        <v>271</v>
      </c>
      <c r="D38" s="718">
        <v>0</v>
      </c>
      <c r="E38" s="1136"/>
      <c r="F38" s="930" t="s">
        <v>271</v>
      </c>
      <c r="G38" s="718">
        <v>0</v>
      </c>
      <c r="H38" s="930" t="s">
        <v>271</v>
      </c>
      <c r="I38" s="204"/>
      <c r="J38" s="204"/>
      <c r="K38" s="589" t="s">
        <v>325</v>
      </c>
      <c r="L38" s="502">
        <f t="shared" si="1"/>
        <v>237.08707700000002</v>
      </c>
      <c r="M38" s="930">
        <v>0.040551958328533866</v>
      </c>
      <c r="N38" s="728">
        <v>129.16593400000002</v>
      </c>
      <c r="O38" s="991"/>
      <c r="P38" s="930">
        <v>0.133610890245889</v>
      </c>
      <c r="Q38" s="728">
        <v>107.921143</v>
      </c>
      <c r="R38" s="930">
        <v>-0.05253692097303109</v>
      </c>
      <c r="S38" s="939"/>
      <c r="T38" s="204"/>
      <c r="U38" s="589" t="s">
        <v>325</v>
      </c>
      <c r="V38" s="727">
        <f t="shared" si="2"/>
        <v>156.481097</v>
      </c>
      <c r="W38" s="930">
        <v>-0.004558932907379631</v>
      </c>
      <c r="X38" s="727">
        <v>135.189</v>
      </c>
      <c r="Y38" s="991"/>
      <c r="Z38" s="930">
        <v>0.07489966442273155</v>
      </c>
      <c r="AA38" s="727">
        <v>21.292097000000002</v>
      </c>
      <c r="AB38" s="930">
        <v>-0.32252917809182857</v>
      </c>
      <c r="AC38" s="940"/>
      <c r="AD38" s="204"/>
    </row>
    <row r="39" spans="1:30" ht="12.75">
      <c r="A39" s="440" t="s">
        <v>324</v>
      </c>
      <c r="B39" s="1137">
        <f t="shared" si="3"/>
        <v>3436.2064329999994</v>
      </c>
      <c r="C39" s="741">
        <v>0.06906552381268494</v>
      </c>
      <c r="D39" s="1137">
        <v>2823.3044189999996</v>
      </c>
      <c r="E39" s="1133"/>
      <c r="F39" s="741">
        <v>0.0391136089404005</v>
      </c>
      <c r="G39" s="1137">
        <v>612.902014</v>
      </c>
      <c r="H39" s="741">
        <v>0.23274814762550045</v>
      </c>
      <c r="I39" s="477"/>
      <c r="J39" s="204"/>
      <c r="K39" s="440" t="s">
        <v>324</v>
      </c>
      <c r="L39" s="937">
        <f t="shared" si="1"/>
        <v>5438.893936</v>
      </c>
      <c r="M39" s="741">
        <v>0.01680885889793693</v>
      </c>
      <c r="N39" s="937">
        <v>2961.5922539999997</v>
      </c>
      <c r="O39" s="990"/>
      <c r="P39" s="741">
        <v>0.025933672622222792</v>
      </c>
      <c r="Q39" s="937">
        <v>2477.3016820000003</v>
      </c>
      <c r="R39" s="741">
        <v>0.006110996999356022</v>
      </c>
      <c r="S39" s="935"/>
      <c r="T39" s="204"/>
      <c r="U39" s="440" t="s">
        <v>324</v>
      </c>
      <c r="V39" s="936">
        <f t="shared" si="2"/>
        <v>4324.815144</v>
      </c>
      <c r="W39" s="741">
        <v>-0.00940678753081925</v>
      </c>
      <c r="X39" s="936">
        <v>4069.535438</v>
      </c>
      <c r="Y39" s="990"/>
      <c r="Z39" s="741">
        <v>-0.0030318086226402974</v>
      </c>
      <c r="AA39" s="936">
        <v>255.27970600000006</v>
      </c>
      <c r="AB39" s="741">
        <v>-0.10104257524384941</v>
      </c>
      <c r="AC39" s="84"/>
      <c r="AD39" s="204"/>
    </row>
    <row r="40" spans="1:30" ht="12.75">
      <c r="A40" s="346" t="s">
        <v>442</v>
      </c>
      <c r="B40" s="5"/>
      <c r="C40" s="5"/>
      <c r="D40" s="5"/>
      <c r="E40" s="5"/>
      <c r="F40" s="5"/>
      <c r="G40" s="5"/>
      <c r="H40" s="5"/>
      <c r="I40" s="111"/>
      <c r="J40" s="5"/>
      <c r="K40" s="346" t="s">
        <v>442</v>
      </c>
      <c r="L40" s="5"/>
      <c r="M40" s="5"/>
      <c r="N40" s="5"/>
      <c r="O40" s="5"/>
      <c r="P40" s="5"/>
      <c r="Q40" s="5"/>
      <c r="R40" s="5"/>
      <c r="S40" s="5"/>
      <c r="T40" s="111"/>
      <c r="U40" s="346" t="s">
        <v>445</v>
      </c>
      <c r="V40" s="5"/>
      <c r="W40" s="5"/>
      <c r="X40" s="5"/>
      <c r="Y40" s="5"/>
      <c r="Z40" s="5"/>
      <c r="AA40" s="5"/>
      <c r="AB40" s="5"/>
      <c r="AC40" s="116"/>
      <c r="AD40" s="111"/>
    </row>
    <row r="41" spans="1:30" ht="27.75" customHeight="1">
      <c r="A41" s="1383" t="s">
        <v>16</v>
      </c>
      <c r="B41" s="1532"/>
      <c r="C41" s="1532"/>
      <c r="D41" s="1532"/>
      <c r="E41" s="1532"/>
      <c r="F41" s="1532"/>
      <c r="G41" s="1532"/>
      <c r="H41" s="1532"/>
      <c r="I41" s="5"/>
      <c r="J41" s="454"/>
      <c r="K41" s="346"/>
      <c r="L41" s="5"/>
      <c r="M41" s="5"/>
      <c r="N41" s="5"/>
      <c r="O41" s="5"/>
      <c r="P41" s="5"/>
      <c r="Q41" s="5"/>
      <c r="R41" s="5"/>
      <c r="S41" s="5"/>
      <c r="T41" s="5"/>
      <c r="U41" s="346"/>
      <c r="V41" s="5"/>
      <c r="W41" s="5"/>
      <c r="X41" s="5"/>
      <c r="Y41" s="5"/>
      <c r="Z41" s="5"/>
      <c r="AA41" s="5"/>
      <c r="AB41" s="5"/>
      <c r="AC41" s="116"/>
      <c r="AD41" s="5"/>
    </row>
    <row r="42" spans="1:30" ht="14.25" customHeight="1">
      <c r="A42" s="1078"/>
      <c r="B42" s="1057"/>
      <c r="C42" s="1057"/>
      <c r="D42" s="1057"/>
      <c r="E42" s="1057"/>
      <c r="F42" s="1057"/>
      <c r="G42" s="1057"/>
      <c r="H42" s="1057"/>
      <c r="I42" s="5"/>
      <c r="J42" s="5"/>
      <c r="K42" s="5"/>
      <c r="L42" s="5"/>
      <c r="M42" s="5"/>
      <c r="N42" s="5"/>
      <c r="O42" s="5"/>
      <c r="P42" s="119"/>
      <c r="Q42" s="116"/>
      <c r="R42" s="116"/>
      <c r="S42" s="116"/>
      <c r="T42" s="116"/>
      <c r="U42" s="5"/>
      <c r="V42" s="5"/>
      <c r="W42" s="5"/>
      <c r="X42" s="5"/>
      <c r="Y42" s="5"/>
      <c r="Z42" s="119"/>
      <c r="AA42" s="116"/>
      <c r="AB42" s="116"/>
      <c r="AC42" s="116"/>
      <c r="AD42" s="5"/>
    </row>
    <row r="43" spans="1:30" ht="12.75">
      <c r="A43" s="5"/>
      <c r="B43" s="5"/>
      <c r="C43" s="5"/>
      <c r="D43" s="5"/>
      <c r="E43" s="5"/>
      <c r="F43" s="427"/>
      <c r="G43" s="909"/>
      <c r="H43" s="910"/>
      <c r="I43" s="730"/>
      <c r="J43" s="730"/>
      <c r="K43" s="5"/>
      <c r="L43" s="5"/>
      <c r="M43" s="5"/>
      <c r="N43" s="5"/>
      <c r="O43" s="5"/>
      <c r="P43" s="427"/>
      <c r="Q43" s="909"/>
      <c r="R43" s="910"/>
      <c r="S43" s="910"/>
      <c r="T43" s="911"/>
      <c r="U43" s="5"/>
      <c r="V43" s="5"/>
      <c r="W43" s="5"/>
      <c r="X43" s="5"/>
      <c r="Y43" s="5"/>
      <c r="Z43" s="427"/>
      <c r="AA43" s="909"/>
      <c r="AB43" s="910"/>
      <c r="AC43" s="910"/>
      <c r="AD43" s="730"/>
    </row>
    <row r="44" spans="1:30" ht="12.75">
      <c r="A44" s="1111" t="s">
        <v>449</v>
      </c>
      <c r="B44" s="714"/>
      <c r="C44" s="731"/>
      <c r="D44" s="10"/>
      <c r="E44" s="444"/>
      <c r="F44" s="1112" t="s">
        <v>403</v>
      </c>
      <c r="G44" s="942"/>
      <c r="H44" s="942"/>
      <c r="I44" s="911"/>
      <c r="J44" s="730"/>
      <c r="K44" s="1111" t="s">
        <v>449</v>
      </c>
      <c r="L44" s="943"/>
      <c r="M44" s="944"/>
      <c r="N44" s="10"/>
      <c r="O44" s="444"/>
      <c r="P44" s="1112" t="s">
        <v>403</v>
      </c>
      <c r="Q44" s="942"/>
      <c r="R44" s="942"/>
      <c r="S44" s="506"/>
      <c r="T44" s="730"/>
      <c r="U44" s="1111" t="s">
        <v>449</v>
      </c>
      <c r="V44" s="714"/>
      <c r="W44" s="731"/>
      <c r="X44" s="10"/>
      <c r="Y44" s="444"/>
      <c r="Z44" s="1112" t="s">
        <v>404</v>
      </c>
      <c r="AA44" s="942"/>
      <c r="AB44" s="942"/>
      <c r="AD44" s="730"/>
    </row>
    <row r="45" spans="1:30" ht="12.75" customHeight="1">
      <c r="A45" s="1258"/>
      <c r="B45" s="1389" t="s">
        <v>17</v>
      </c>
      <c r="C45" s="1518"/>
      <c r="D45" s="1519"/>
      <c r="E45" s="206"/>
      <c r="F45" s="1389" t="s">
        <v>17</v>
      </c>
      <c r="G45" s="1518"/>
      <c r="H45" s="1519"/>
      <c r="J45" s="5"/>
      <c r="K45" s="1258"/>
      <c r="L45" s="1389" t="s">
        <v>18</v>
      </c>
      <c r="M45" s="1518"/>
      <c r="N45" s="1519"/>
      <c r="O45" s="206"/>
      <c r="P45" s="1389" t="s">
        <v>18</v>
      </c>
      <c r="Q45" s="1518"/>
      <c r="R45" s="1519"/>
      <c r="S45" s="206"/>
      <c r="T45" s="5"/>
      <c r="U45" s="1258"/>
      <c r="V45" s="1389" t="s">
        <v>19</v>
      </c>
      <c r="W45" s="1518"/>
      <c r="X45" s="1519"/>
      <c r="Y45" s="206"/>
      <c r="Z45" s="1389" t="s">
        <v>19</v>
      </c>
      <c r="AA45" s="1518"/>
      <c r="AB45" s="1519"/>
      <c r="AC45" s="206"/>
      <c r="AD45" s="5"/>
    </row>
    <row r="46" spans="1:30" ht="12.75" customHeight="1">
      <c r="A46" s="914" t="s">
        <v>195</v>
      </c>
      <c r="B46" s="1520" t="s">
        <v>20</v>
      </c>
      <c r="C46" s="1522" t="s">
        <v>21</v>
      </c>
      <c r="D46" s="1524" t="s">
        <v>294</v>
      </c>
      <c r="E46" s="206"/>
      <c r="F46" s="1509" t="s">
        <v>400</v>
      </c>
      <c r="G46" s="1511" t="s">
        <v>399</v>
      </c>
      <c r="H46" s="1512" t="s">
        <v>401</v>
      </c>
      <c r="J46" s="5"/>
      <c r="K46" s="914" t="s">
        <v>195</v>
      </c>
      <c r="L46" s="1520" t="s">
        <v>20</v>
      </c>
      <c r="M46" s="1522" t="s">
        <v>21</v>
      </c>
      <c r="N46" s="1524" t="s">
        <v>294</v>
      </c>
      <c r="O46" s="206"/>
      <c r="P46" s="1509" t="s">
        <v>400</v>
      </c>
      <c r="Q46" s="1511" t="s">
        <v>399</v>
      </c>
      <c r="R46" s="1512" t="s">
        <v>401</v>
      </c>
      <c r="S46" s="147"/>
      <c r="T46" s="5"/>
      <c r="U46" s="914" t="s">
        <v>195</v>
      </c>
      <c r="V46" s="1520" t="s">
        <v>20</v>
      </c>
      <c r="W46" s="1522" t="s">
        <v>21</v>
      </c>
      <c r="X46" s="1524" t="s">
        <v>294</v>
      </c>
      <c r="Y46" s="206"/>
      <c r="Z46" s="1509" t="s">
        <v>400</v>
      </c>
      <c r="AA46" s="1511" t="s">
        <v>399</v>
      </c>
      <c r="AB46" s="1512" t="s">
        <v>401</v>
      </c>
      <c r="AC46" s="147"/>
      <c r="AD46" s="5"/>
    </row>
    <row r="47" spans="1:30" ht="19.5" customHeight="1">
      <c r="A47" s="1259"/>
      <c r="B47" s="1521" t="s">
        <v>88</v>
      </c>
      <c r="C47" s="1523"/>
      <c r="D47" s="1525"/>
      <c r="E47" s="232"/>
      <c r="F47" s="1510" t="s">
        <v>88</v>
      </c>
      <c r="G47" s="1432"/>
      <c r="H47" s="1513"/>
      <c r="J47" s="5"/>
      <c r="K47" s="1259"/>
      <c r="L47" s="1521" t="s">
        <v>88</v>
      </c>
      <c r="M47" s="1523"/>
      <c r="N47" s="1525"/>
      <c r="O47" s="232"/>
      <c r="P47" s="1510" t="s">
        <v>88</v>
      </c>
      <c r="Q47" s="1432"/>
      <c r="R47" s="1513"/>
      <c r="S47" s="147"/>
      <c r="T47" s="600"/>
      <c r="U47" s="1259"/>
      <c r="V47" s="1521" t="s">
        <v>88</v>
      </c>
      <c r="W47" s="1523"/>
      <c r="X47" s="1525"/>
      <c r="Y47" s="232"/>
      <c r="Z47" s="1510" t="s">
        <v>88</v>
      </c>
      <c r="AA47" s="1432"/>
      <c r="AB47" s="1513"/>
      <c r="AC47" s="147"/>
      <c r="AD47" s="600"/>
    </row>
    <row r="48" spans="1:30" ht="12.75">
      <c r="A48" s="584" t="s">
        <v>201</v>
      </c>
      <c r="B48" s="1003">
        <f>C48+D48</f>
        <v>80.43590935991661</v>
      </c>
      <c r="C48" s="1004">
        <f>(D10*1000000)/'T15'!B9</f>
        <v>80.43590935991661</v>
      </c>
      <c r="D48" s="879">
        <f>(G10*1000000)/'T15'!B9</f>
        <v>0</v>
      </c>
      <c r="E48" s="893"/>
      <c r="F48" s="971">
        <f>B10/'T1'!C8</f>
        <v>0.2004553341587898</v>
      </c>
      <c r="G48" s="735">
        <f>D10/'T2'!C8</f>
        <v>0.2982596344903633</v>
      </c>
      <c r="H48" s="736">
        <f>G10/'T2'!G8</f>
        <v>0</v>
      </c>
      <c r="I48" s="5"/>
      <c r="J48" s="1090"/>
      <c r="K48" s="403" t="s">
        <v>201</v>
      </c>
      <c r="L48" s="1003">
        <f>M48+N48</f>
        <v>67.29363794572015</v>
      </c>
      <c r="M48" s="1021">
        <f>(N10*1000000)/'T15'!B9</f>
        <v>42.6584318406879</v>
      </c>
      <c r="N48" s="879">
        <f>(Q10*1000000)/'T15'!B9</f>
        <v>24.635206105032253</v>
      </c>
      <c r="O48" s="980"/>
      <c r="P48" s="971">
        <f>L10/'T1'!C8</f>
        <v>0.1677033154534344</v>
      </c>
      <c r="Q48" s="735">
        <f>N10/'T2'!C8</f>
        <v>0.15817920615286793</v>
      </c>
      <c r="R48" s="736">
        <f>Q10/'T2'!G8</f>
        <v>0.18722350532174806</v>
      </c>
      <c r="S48" s="834"/>
      <c r="T48" s="5"/>
      <c r="U48" s="403" t="s">
        <v>201</v>
      </c>
      <c r="V48" s="1003">
        <f>W48+X48</f>
        <v>60.95230097306143</v>
      </c>
      <c r="W48" s="1021">
        <f>(X10*1000000)/'T15'!B9</f>
        <v>59.72711824771171</v>
      </c>
      <c r="X48" s="879">
        <f>(AA10*1000000)/'T15'!B9</f>
        <v>1.2251827253497232</v>
      </c>
      <c r="Y48" s="980"/>
      <c r="Z48" s="971">
        <f>V10/'T1'!C8</f>
        <v>0.1518999903964637</v>
      </c>
      <c r="AA48" s="735">
        <f>X10/'T2'!C8</f>
        <v>0.22147059192200164</v>
      </c>
      <c r="AB48" s="736">
        <f>AA10/'T2'!G8</f>
        <v>0.009311186743137148</v>
      </c>
      <c r="AC48" s="834"/>
      <c r="AD48" s="5"/>
    </row>
    <row r="49" spans="1:30" ht="12.75">
      <c r="A49" s="171" t="s">
        <v>202</v>
      </c>
      <c r="B49" s="1005">
        <f aca="true" t="shared" si="4" ref="B49:B77">C49+D49</f>
        <v>51.821625471475876</v>
      </c>
      <c r="C49" s="1006">
        <f>(D11*1000000)/'T15'!B10</f>
        <v>41.41658914992266</v>
      </c>
      <c r="D49" s="1007">
        <f>(G11*1000000)/'T15'!B10</f>
        <v>10.405036321553217</v>
      </c>
      <c r="E49" s="893"/>
      <c r="F49" s="972">
        <f>B11/'T1'!C9</f>
        <v>0.12625295327736405</v>
      </c>
      <c r="G49" s="832">
        <f>D11/'T2'!C9</f>
        <v>0.18403129308724891</v>
      </c>
      <c r="H49" s="737">
        <f>G11/'T2'!G9</f>
        <v>0.05612002545218399</v>
      </c>
      <c r="I49" s="5"/>
      <c r="J49" s="1090"/>
      <c r="K49" s="417" t="s">
        <v>202</v>
      </c>
      <c r="L49" s="1005">
        <f aca="true" t="shared" si="5" ref="L49:L77">M49+N49</f>
        <v>83.98054562477688</v>
      </c>
      <c r="M49" s="1022">
        <f>(N11*1000000)/'T15'!B10</f>
        <v>43.581075329274135</v>
      </c>
      <c r="N49" s="1007">
        <f>(Q11*1000000)/'T15'!B10</f>
        <v>40.39947029550274</v>
      </c>
      <c r="O49" s="980"/>
      <c r="P49" s="972">
        <f>L11/'T1'!C9</f>
        <v>0.2046016852329069</v>
      </c>
      <c r="Q49" s="832">
        <f>N11/'T2'!C9</f>
        <v>0.19364901387573824</v>
      </c>
      <c r="R49" s="737">
        <f>Q11/'T2'!G9</f>
        <v>0.21789633704036165</v>
      </c>
      <c r="S49" s="945"/>
      <c r="T49" s="5"/>
      <c r="U49" s="417" t="s">
        <v>202</v>
      </c>
      <c r="V49" s="1005">
        <f aca="true" t="shared" si="6" ref="V49:V77">W49+X49</f>
        <v>72.83524878624566</v>
      </c>
      <c r="W49" s="1022">
        <f>(X11*1000000)/'T15'!B10</f>
        <v>64.84171404700551</v>
      </c>
      <c r="X49" s="1007">
        <f>(AA11*1000000)/'T15'!B10</f>
        <v>7.9935347392401495</v>
      </c>
      <c r="Y49" s="980"/>
      <c r="Z49" s="972">
        <f>V11/'T1'!C9</f>
        <v>0.17744841421496169</v>
      </c>
      <c r="AA49" s="832">
        <f>X11/'T2'!C9</f>
        <v>0.28811895733056375</v>
      </c>
      <c r="AB49" s="737">
        <f>AA11/'T2'!G9</f>
        <v>0.04311348458148481</v>
      </c>
      <c r="AC49" s="945"/>
      <c r="AD49" s="5"/>
    </row>
    <row r="50" spans="1:30" ht="12.75">
      <c r="A50" s="57" t="s">
        <v>203</v>
      </c>
      <c r="B50" s="1008">
        <f t="shared" si="4"/>
        <v>70.86722138429231</v>
      </c>
      <c r="C50" s="1009">
        <f>(D12*1000000)/'T15'!B11</f>
        <v>70.50639031818083</v>
      </c>
      <c r="D50" s="879">
        <f>(G12*1000000)/'T15'!B11</f>
        <v>0.3608310661114679</v>
      </c>
      <c r="E50" s="893"/>
      <c r="F50" s="973">
        <f>B12/'T1'!C10</f>
        <v>0.146906144626257</v>
      </c>
      <c r="G50" s="734">
        <f>D12/'T2'!C10</f>
        <v>0.2409828871589442</v>
      </c>
      <c r="H50" s="738">
        <f>G12/'T2'!G10</f>
        <v>0.00190091647022881</v>
      </c>
      <c r="I50" s="5"/>
      <c r="J50" s="1090"/>
      <c r="K50" s="403" t="s">
        <v>203</v>
      </c>
      <c r="L50" s="1008">
        <f t="shared" si="5"/>
        <v>96.01216289357649</v>
      </c>
      <c r="M50" s="1021">
        <f>(N12*1000000)/'T15'!B11</f>
        <v>55.48722585859752</v>
      </c>
      <c r="N50" s="879">
        <f>(Q12*1000000)/'T15'!B11</f>
        <v>40.52493703497896</v>
      </c>
      <c r="O50" s="980"/>
      <c r="P50" s="973">
        <f>L12/'T1'!C10</f>
        <v>0.19903103878501738</v>
      </c>
      <c r="Q50" s="734">
        <f>N12/'T2'!C10</f>
        <v>0.18964907758718827</v>
      </c>
      <c r="R50" s="738">
        <f>Q12/'T2'!G10</f>
        <v>0.21349192877139764</v>
      </c>
      <c r="S50" s="945"/>
      <c r="T50" s="5"/>
      <c r="U50" s="403" t="s">
        <v>203</v>
      </c>
      <c r="V50" s="1008">
        <f t="shared" si="6"/>
        <v>61.97955531179412</v>
      </c>
      <c r="W50" s="1021">
        <f>(X12*1000000)/'T15'!B11</f>
        <v>61.402225606015776</v>
      </c>
      <c r="X50" s="879">
        <f>(AA12*1000000)/'T15'!B11</f>
        <v>0.5773297057783487</v>
      </c>
      <c r="Y50" s="980"/>
      <c r="Z50" s="973">
        <f>V12/'T1'!C10</f>
        <v>0.1284822141837733</v>
      </c>
      <c r="AA50" s="734">
        <f>X12/'T2'!C10</f>
        <v>0.20986587935855508</v>
      </c>
      <c r="AB50" s="738">
        <f>AA12/'T2'!G10</f>
        <v>0.003041466352366096</v>
      </c>
      <c r="AC50" s="945"/>
      <c r="AD50" s="5"/>
    </row>
    <row r="51" spans="1:30" ht="12.75">
      <c r="A51" s="171" t="s">
        <v>204</v>
      </c>
      <c r="B51" s="1005">
        <f t="shared" si="4"/>
        <v>84.70868207967621</v>
      </c>
      <c r="C51" s="1006">
        <f>(D13*1000000)/'T15'!B12</f>
        <v>84.69097547458131</v>
      </c>
      <c r="D51" s="1007">
        <f>(G13*1000000)/'T15'!B12</f>
        <v>0.01770660509489855</v>
      </c>
      <c r="E51" s="893"/>
      <c r="F51" s="972">
        <f>B13/'T1'!C11</f>
        <v>0.17383360466824807</v>
      </c>
      <c r="G51" s="832">
        <f>D13/'T2'!C11</f>
        <v>0.26877819488864707</v>
      </c>
      <c r="H51" s="737">
        <f>G13/'T2'!G11</f>
        <v>0.00010282500598852834</v>
      </c>
      <c r="I51" s="5"/>
      <c r="J51" s="1090"/>
      <c r="K51" s="417" t="s">
        <v>204</v>
      </c>
      <c r="L51" s="1005">
        <f t="shared" si="5"/>
        <v>90.44946859527009</v>
      </c>
      <c r="M51" s="1022">
        <f>(N13*1000000)/'T15'!B12</f>
        <v>54.403478639636944</v>
      </c>
      <c r="N51" s="1007">
        <f>(Q13*1000000)/'T15'!B12</f>
        <v>36.04598995563315</v>
      </c>
      <c r="O51" s="980"/>
      <c r="P51" s="972">
        <f>L13/'T1'!C11</f>
        <v>0.18561447044417767</v>
      </c>
      <c r="Q51" s="832">
        <f>N13/'T2'!C11</f>
        <v>0.1726567524164767</v>
      </c>
      <c r="R51" s="737">
        <f>Q13/'T2'!G11</f>
        <v>0.2093246623610683</v>
      </c>
      <c r="S51" s="945"/>
      <c r="T51" s="5"/>
      <c r="U51" s="417" t="s">
        <v>204</v>
      </c>
      <c r="V51" s="1005">
        <f t="shared" si="6"/>
        <v>70.92432669158575</v>
      </c>
      <c r="W51" s="1022">
        <f>(X13*1000000)/'T15'!B12</f>
        <v>69.24904635176058</v>
      </c>
      <c r="X51" s="1007">
        <f>(AA13*1000000)/'T15'!B12</f>
        <v>1.6752803398251652</v>
      </c>
      <c r="Y51" s="980"/>
      <c r="Z51" s="972">
        <f>V13/'T1'!C11</f>
        <v>0.14554625411206634</v>
      </c>
      <c r="AA51" s="832">
        <f>X13/'T2'!C11</f>
        <v>0.21977115710247971</v>
      </c>
      <c r="AB51" s="737">
        <f>AA13/'T2'!G11</f>
        <v>0.00972861313909443</v>
      </c>
      <c r="AC51" s="945"/>
      <c r="AD51" s="5"/>
    </row>
    <row r="52" spans="1:30" ht="12.75">
      <c r="A52" s="57" t="s">
        <v>205</v>
      </c>
      <c r="B52" s="1008">
        <f t="shared" si="4"/>
        <v>32.24718672515735</v>
      </c>
      <c r="C52" s="1009">
        <f>(D14*1000000)/'T15'!B13</f>
        <v>27.761205416746137</v>
      </c>
      <c r="D52" s="879">
        <f>(G14*1000000)/'T15'!B13</f>
        <v>4.485981308411215</v>
      </c>
      <c r="E52" s="893"/>
      <c r="F52" s="973">
        <f>B14/'T1'!C12</f>
        <v>0.08456982793117247</v>
      </c>
      <c r="G52" s="734">
        <f>D14/'T2'!C12</f>
        <v>0.12306381136618821</v>
      </c>
      <c r="H52" s="738">
        <f>G14/'T2'!G12</f>
        <v>0.028807148876129257</v>
      </c>
      <c r="I52" s="5"/>
      <c r="J52" s="1090"/>
      <c r="K52" s="403" t="s">
        <v>205</v>
      </c>
      <c r="L52" s="1008">
        <f t="shared" si="5"/>
        <v>83.2137573145146</v>
      </c>
      <c r="M52" s="1021">
        <f>(N14*1000000)/'T15'!B13</f>
        <v>46.5913655540721</v>
      </c>
      <c r="N52" s="879">
        <f>(Q14*1000000)/'T15'!B13</f>
        <v>36.6223917604425</v>
      </c>
      <c r="O52" s="980"/>
      <c r="P52" s="973">
        <f>L14/'T1'!C12</f>
        <v>0.21823215766306522</v>
      </c>
      <c r="Q52" s="734">
        <f>N14/'T2'!C12</f>
        <v>0.20653681768374343</v>
      </c>
      <c r="R52" s="738">
        <f>Q14/'T2'!G12</f>
        <v>0.2351741166787513</v>
      </c>
      <c r="S52" s="945"/>
      <c r="T52" s="5"/>
      <c r="U52" s="403" t="s">
        <v>205</v>
      </c>
      <c r="V52" s="1008">
        <f t="shared" si="6"/>
        <v>64.14526034712951</v>
      </c>
      <c r="W52" s="1021">
        <f>(X14*1000000)/'T15'!B13</f>
        <v>59.50974632843792</v>
      </c>
      <c r="X52" s="879">
        <f>(AA14*1000000)/'T15'!B13</f>
        <v>4.635514018691588</v>
      </c>
      <c r="Y52" s="980"/>
      <c r="Z52" s="973">
        <f>V14/'T1'!C12</f>
        <v>0.16822408963585433</v>
      </c>
      <c r="AA52" s="734">
        <f>X14/'T2'!C12</f>
        <v>0.2638032494149159</v>
      </c>
      <c r="AB52" s="738">
        <f>AA14/'T2'!G12</f>
        <v>0.029767387172000233</v>
      </c>
      <c r="AC52" s="945"/>
      <c r="AD52" s="5"/>
    </row>
    <row r="53" spans="1:30" ht="12.75">
      <c r="A53" s="171" t="s">
        <v>206</v>
      </c>
      <c r="B53" s="1005">
        <f t="shared" si="4"/>
        <v>58.97140983993496</v>
      </c>
      <c r="C53" s="1006">
        <f>(D15*1000000)/'T15'!B14</f>
        <v>54.6320201363009</v>
      </c>
      <c r="D53" s="1007">
        <f>(G15*1000000)/'T15'!B14</f>
        <v>4.339389703634052</v>
      </c>
      <c r="E53" s="893"/>
      <c r="F53" s="972">
        <f>B15/'T1'!C13</f>
        <v>0.14973490773276424</v>
      </c>
      <c r="G53" s="832">
        <f>D15/'T2'!C13</f>
        <v>0.21265156930735227</v>
      </c>
      <c r="H53" s="737">
        <f>G15/'T2'!G13</f>
        <v>0.03169053693983303</v>
      </c>
      <c r="I53" s="5"/>
      <c r="J53" s="1090"/>
      <c r="K53" s="417" t="s">
        <v>206</v>
      </c>
      <c r="L53" s="1005">
        <f t="shared" si="5"/>
        <v>77.87575819579479</v>
      </c>
      <c r="M53" s="1022">
        <f>(N15*1000000)/'T15'!B14</f>
        <v>48.54001089732831</v>
      </c>
      <c r="N53" s="1007">
        <f>(Q15*1000000)/'T15'!B14</f>
        <v>29.33574729846648</v>
      </c>
      <c r="O53" s="980"/>
      <c r="P53" s="972">
        <f>L15/'T1'!C13</f>
        <v>0.1977351313071347</v>
      </c>
      <c r="Q53" s="832">
        <f>N15/'T2'!C13</f>
        <v>0.1889388213315253</v>
      </c>
      <c r="R53" s="737">
        <f>Q15/'T2'!G13</f>
        <v>0.21423878630700172</v>
      </c>
      <c r="S53" s="945"/>
      <c r="T53" s="5"/>
      <c r="U53" s="417" t="s">
        <v>206</v>
      </c>
      <c r="V53" s="1005">
        <f t="shared" si="6"/>
        <v>71.7646928095259</v>
      </c>
      <c r="W53" s="1022">
        <f>(X15*1000000)/'T15'!B14</f>
        <v>68.03128498812559</v>
      </c>
      <c r="X53" s="1007">
        <f>(AA15*1000000)/'T15'!B14</f>
        <v>3.733407821400299</v>
      </c>
      <c r="Y53" s="980"/>
      <c r="Z53" s="972">
        <f>V15/'T1'!C13</f>
        <v>0.1822184629038264</v>
      </c>
      <c r="AA53" s="832">
        <f>X15/'T2'!C13</f>
        <v>0.26480733237810256</v>
      </c>
      <c r="AB53" s="737">
        <f>AA15/'T2'!G13</f>
        <v>0.02726505489388637</v>
      </c>
      <c r="AC53" s="945"/>
      <c r="AD53" s="5"/>
    </row>
    <row r="54" spans="1:30" ht="12.75">
      <c r="A54" s="57" t="s">
        <v>207</v>
      </c>
      <c r="B54" s="1008">
        <f t="shared" si="4"/>
        <v>70.51501469093087</v>
      </c>
      <c r="C54" s="1009">
        <f>(D16*1000000)/'T15'!B15</f>
        <v>70.51501469093087</v>
      </c>
      <c r="D54" s="879">
        <f>(G16*1000000)/'T15'!B15</f>
        <v>0</v>
      </c>
      <c r="E54" s="893"/>
      <c r="F54" s="973">
        <f>B16/'T1'!C14</f>
        <v>0.15775505084019484</v>
      </c>
      <c r="G54" s="734">
        <f>D16/'T2'!C14</f>
        <v>0.22299966564988807</v>
      </c>
      <c r="H54" s="738">
        <f>G16/'T2'!G14</f>
        <v>0</v>
      </c>
      <c r="I54" s="5"/>
      <c r="J54" s="1090"/>
      <c r="K54" s="403" t="s">
        <v>207</v>
      </c>
      <c r="L54" s="1008">
        <f t="shared" si="5"/>
        <v>104.10466715939242</v>
      </c>
      <c r="M54" s="1021">
        <f>(N16*1000000)/'T15'!B15</f>
        <v>60.31893454959561</v>
      </c>
      <c r="N54" s="879">
        <f>(Q16*1000000)/'T15'!B15</f>
        <v>43.78573260979681</v>
      </c>
      <c r="O54" s="980"/>
      <c r="P54" s="973">
        <f>L16/'T1'!C14</f>
        <v>0.23290127829390816</v>
      </c>
      <c r="Q54" s="734">
        <f>N16/'T2'!C14</f>
        <v>0.19075515045801</v>
      </c>
      <c r="R54" s="738">
        <f>Q16/'T2'!G14</f>
        <v>0.3348064632484473</v>
      </c>
      <c r="S54" s="945"/>
      <c r="T54" s="5"/>
      <c r="U54" s="403" t="s">
        <v>207</v>
      </c>
      <c r="V54" s="1008">
        <f t="shared" si="6"/>
        <v>80.47926663803335</v>
      </c>
      <c r="W54" s="1021">
        <f>(X16*1000000)/'T15'!B15</f>
        <v>79.46910616786542</v>
      </c>
      <c r="X54" s="879">
        <f>(AA16*1000000)/'T15'!B15</f>
        <v>1.0101604701679265</v>
      </c>
      <c r="Y54" s="980"/>
      <c r="Z54" s="973">
        <f>V16/'T1'!C14</f>
        <v>0.1800469142027622</v>
      </c>
      <c r="AA54" s="734">
        <f>X16/'T2'!C14</f>
        <v>0.25131646334619095</v>
      </c>
      <c r="AB54" s="738">
        <f>AA16/'T2'!G14</f>
        <v>0.007724165708138452</v>
      </c>
      <c r="AC54" s="945"/>
      <c r="AD54" s="5"/>
    </row>
    <row r="55" spans="1:30" ht="12.75">
      <c r="A55" s="171" t="s">
        <v>208</v>
      </c>
      <c r="B55" s="1005">
        <f t="shared" si="4"/>
        <v>79.95766133572695</v>
      </c>
      <c r="C55" s="1006">
        <f>(D17*1000000)/'T15'!B16</f>
        <v>68.88719448439164</v>
      </c>
      <c r="D55" s="1007">
        <f>(G17*1000000)/'T15'!B16</f>
        <v>11.07046685133531</v>
      </c>
      <c r="E55" s="893"/>
      <c r="F55" s="972">
        <f>B17/'T1'!C15</f>
        <v>0.03874822119775907</v>
      </c>
      <c r="G55" s="832">
        <f>D17/'T2'!C15</f>
        <v>0.050932332618769414</v>
      </c>
      <c r="H55" s="925">
        <f>G17/'T2'!G15</f>
        <v>0.015570399597947938</v>
      </c>
      <c r="I55" s="5"/>
      <c r="J55" s="1090"/>
      <c r="K55" s="417" t="s">
        <v>208</v>
      </c>
      <c r="L55" s="1005">
        <f t="shared" si="5"/>
        <v>23.05623385355841</v>
      </c>
      <c r="M55" s="1022">
        <f>(N17*1000000)/'T15'!B16</f>
        <v>10.058649988578855</v>
      </c>
      <c r="N55" s="1007">
        <f>(Q17*1000000)/'T15'!B16</f>
        <v>12.997583864979555</v>
      </c>
      <c r="O55" s="980"/>
      <c r="P55" s="972">
        <f>L17/'T1'!C15</f>
        <v>0.011173263880164987</v>
      </c>
      <c r="Q55" s="832">
        <f>N17/'T2'!C15</f>
        <v>0.007436948343572884</v>
      </c>
      <c r="R55" s="925">
        <f>Q17/'T2'!G15</f>
        <v>0.018280852768296912</v>
      </c>
      <c r="S55" s="946"/>
      <c r="T55" s="5"/>
      <c r="U55" s="417" t="s">
        <v>208</v>
      </c>
      <c r="V55" s="1005">
        <f t="shared" si="6"/>
        <v>65.43833064695151</v>
      </c>
      <c r="W55" s="1022">
        <f>(X17*1000000)/'T15'!B16</f>
        <v>62.99324061294546</v>
      </c>
      <c r="X55" s="1007">
        <f>(AA17*1000000)/'T15'!B16</f>
        <v>2.445090034006055</v>
      </c>
      <c r="Y55" s="980"/>
      <c r="Z55" s="972">
        <f>V17/'T1'!C15</f>
        <v>0.03171201944080874</v>
      </c>
      <c r="AA55" s="832">
        <f>X17/'T2'!C15</f>
        <v>0.04657458773937535</v>
      </c>
      <c r="AB55" s="925">
        <f>AA17/'T2'!G15</f>
        <v>0.0034389723029469438</v>
      </c>
      <c r="AC55" s="946"/>
      <c r="AD55" s="5"/>
    </row>
    <row r="56" spans="1:30" ht="12.75">
      <c r="A56" s="57" t="s">
        <v>209</v>
      </c>
      <c r="B56" s="1008">
        <f t="shared" si="4"/>
        <v>68.09088901691301</v>
      </c>
      <c r="C56" s="1009">
        <f>(D18*1000000)/'T15'!B17</f>
        <v>64.26151013502856</v>
      </c>
      <c r="D56" s="879">
        <f>(G18*1000000)/'T15'!B17</f>
        <v>3.8293788818844563</v>
      </c>
      <c r="E56" s="893"/>
      <c r="F56" s="973">
        <f>B18/'T1'!C16</f>
        <v>0.1641364280067542</v>
      </c>
      <c r="G56" s="734">
        <f>D18/'T2'!C16</f>
        <v>0.22750426981950683</v>
      </c>
      <c r="H56" s="738">
        <f>G18/'T2'!G16</f>
        <v>0.028927089243343664</v>
      </c>
      <c r="I56" s="5"/>
      <c r="J56" s="1090"/>
      <c r="K56" s="403" t="s">
        <v>209</v>
      </c>
      <c r="L56" s="1008">
        <f t="shared" si="5"/>
        <v>68.792371790934</v>
      </c>
      <c r="M56" s="1021">
        <f>(N18*1000000)/'T15'!B17</f>
        <v>23.311379223897053</v>
      </c>
      <c r="N56" s="879">
        <f>(Q18*1000000)/'T15'!B17</f>
        <v>45.48099256703695</v>
      </c>
      <c r="O56" s="980"/>
      <c r="P56" s="973">
        <f>L18/'T1'!C16</f>
        <v>0.16582738664304802</v>
      </c>
      <c r="Q56" s="734">
        <f>N18/'T2'!C16</f>
        <v>0.08252900216124003</v>
      </c>
      <c r="R56" s="738">
        <f>Q18/'T2'!G16</f>
        <v>0.3435629566680794</v>
      </c>
      <c r="S56" s="945"/>
      <c r="T56" s="5"/>
      <c r="U56" s="403" t="s">
        <v>209</v>
      </c>
      <c r="V56" s="1008">
        <f t="shared" si="6"/>
        <v>70.05031984818625</v>
      </c>
      <c r="W56" s="1021">
        <f>(X18*1000000)/'T15'!B17</f>
        <v>67.12744285816272</v>
      </c>
      <c r="X56" s="879">
        <f>(AA18*1000000)/'T15'!B17</f>
        <v>2.922876990023526</v>
      </c>
      <c r="Y56" s="980"/>
      <c r="Z56" s="973">
        <f>V18/'T1'!C16</f>
        <v>0.16885973214060987</v>
      </c>
      <c r="AA56" s="734">
        <f>X18/'T2'!C16</f>
        <v>0.237650497789538</v>
      </c>
      <c r="AB56" s="738">
        <f>AA18/'T2'!G16</f>
        <v>0.022079383144276023</v>
      </c>
      <c r="AC56" s="945"/>
      <c r="AD56" s="5"/>
    </row>
    <row r="57" spans="1:30" ht="12.75">
      <c r="A57" s="171" t="s">
        <v>210</v>
      </c>
      <c r="B57" s="1010">
        <f t="shared" si="4"/>
        <v>44.88476111791687</v>
      </c>
      <c r="C57" s="1011">
        <f>(D19*1000000)/'T15'!B18</f>
        <v>42.575635122106284</v>
      </c>
      <c r="D57" s="1012">
        <f>(G19*1000000)/'T15'!B18</f>
        <v>2.309125995810586</v>
      </c>
      <c r="E57" s="412"/>
      <c r="F57" s="974">
        <f>B19/'T1'!C17</f>
        <v>0.10389504464246978</v>
      </c>
      <c r="G57" s="947">
        <f>D19/'T2'!C17</f>
        <v>0.1757656416843343</v>
      </c>
      <c r="H57" s="737">
        <f>G19/'T2'!G17</f>
        <v>0.01216669958522615</v>
      </c>
      <c r="I57" s="5"/>
      <c r="J57" s="1090"/>
      <c r="K57" s="417" t="s">
        <v>210</v>
      </c>
      <c r="L57" s="1010">
        <f t="shared" si="5"/>
        <v>108.6745541812424</v>
      </c>
      <c r="M57" s="1023">
        <f>(N19*1000000)/'T15'!B18</f>
        <v>41.94980949710535</v>
      </c>
      <c r="N57" s="1012">
        <f>(Q19*1000000)/'T15'!B18</f>
        <v>66.72474468413705</v>
      </c>
      <c r="O57" s="981"/>
      <c r="P57" s="974">
        <f>L19/'T1'!C17</f>
        <v>0.25154968806670774</v>
      </c>
      <c r="Q57" s="947">
        <f>N19/'T2'!C17</f>
        <v>0.17318203624321019</v>
      </c>
      <c r="R57" s="737">
        <f>Q19/'T2'!G17</f>
        <v>0.35157021528737903</v>
      </c>
      <c r="S57" s="945"/>
      <c r="T57" s="5"/>
      <c r="U57" s="417" t="s">
        <v>210</v>
      </c>
      <c r="V57" s="1010">
        <f t="shared" si="6"/>
        <v>62.8299688567877</v>
      </c>
      <c r="W57" s="1023">
        <f>(X19*1000000)/'T15'!B18</f>
        <v>60.16847623174628</v>
      </c>
      <c r="X57" s="1012">
        <f>(AA19*1000000)/'T15'!B18</f>
        <v>2.6614926250414217</v>
      </c>
      <c r="Y57" s="981"/>
      <c r="Z57" s="974">
        <f>V19/'T1'!C17</f>
        <v>0.14543293217294725</v>
      </c>
      <c r="AA57" s="947">
        <f>X19/'T2'!C17</f>
        <v>0.24839443507327563</v>
      </c>
      <c r="AB57" s="737">
        <f>AA19/'T2'!G17</f>
        <v>0.014023306340114556</v>
      </c>
      <c r="AC57" s="945"/>
      <c r="AD57" s="5"/>
    </row>
    <row r="58" spans="1:30" ht="12.75">
      <c r="A58" s="57" t="s">
        <v>211</v>
      </c>
      <c r="B58" s="1013">
        <f t="shared" si="4"/>
        <v>87.30720749140346</v>
      </c>
      <c r="C58" s="1014">
        <f>(D20*1000000)/'T15'!B19</f>
        <v>78.60266581497417</v>
      </c>
      <c r="D58" s="1015">
        <f>(G20*1000000)/'T15'!B19</f>
        <v>8.70454167642928</v>
      </c>
      <c r="E58" s="412"/>
      <c r="F58" s="975">
        <f>B20/'T1'!C18</f>
        <v>0.14543561127219745</v>
      </c>
      <c r="G58" s="948">
        <f>D20/'T2'!C18</f>
        <v>0.1920656573491101</v>
      </c>
      <c r="H58" s="738">
        <f>G20/'T2'!G18</f>
        <v>0.04555771203004479</v>
      </c>
      <c r="I58" s="5"/>
      <c r="J58" s="1090"/>
      <c r="K58" s="403" t="s">
        <v>211</v>
      </c>
      <c r="L58" s="1013">
        <f t="shared" si="5"/>
        <v>99.29984070034256</v>
      </c>
      <c r="M58" s="1024">
        <f>(N20*1000000)/'T15'!B19</f>
        <v>69.9426285621537</v>
      </c>
      <c r="N58" s="1015">
        <f>(Q20*1000000)/'T15'!B19</f>
        <v>29.357212138188853</v>
      </c>
      <c r="O58" s="981"/>
      <c r="P58" s="975">
        <f>L20/'T1'!C18</f>
        <v>0.16541283871561382</v>
      </c>
      <c r="Q58" s="948">
        <f>N20/'T2'!C18</f>
        <v>0.17090485153692506</v>
      </c>
      <c r="R58" s="738">
        <f>Q20/'T2'!G18</f>
        <v>0.1536493782571195</v>
      </c>
      <c r="S58" s="945"/>
      <c r="T58" s="5"/>
      <c r="U58" s="403" t="s">
        <v>211</v>
      </c>
      <c r="V58" s="1013">
        <f t="shared" si="6"/>
        <v>87.61481159575847</v>
      </c>
      <c r="W58" s="1024">
        <f>(X20*1000000)/'T15'!B19</f>
        <v>84.22069481876882</v>
      </c>
      <c r="X58" s="1015">
        <f>(AA20*1000000)/'T15'!B19</f>
        <v>3.3941167769896423</v>
      </c>
      <c r="Y58" s="981"/>
      <c r="Z58" s="975">
        <f>V20/'T1'!C18</f>
        <v>0.14594801559976817</v>
      </c>
      <c r="AA58" s="948">
        <f>X20/'T2'!C18</f>
        <v>0.20579331432400405</v>
      </c>
      <c r="AB58" s="738">
        <f>AA20/'T2'!G18</f>
        <v>0.01776408229983551</v>
      </c>
      <c r="AC58" s="945"/>
      <c r="AD58" s="5"/>
    </row>
    <row r="59" spans="1:30" ht="12.75">
      <c r="A59" s="171" t="s">
        <v>212</v>
      </c>
      <c r="B59" s="1005">
        <f t="shared" si="4"/>
        <v>76.45116953727789</v>
      </c>
      <c r="C59" s="1006">
        <f>(D21*1000000)/'T15'!B20</f>
        <v>68.83066643440692</v>
      </c>
      <c r="D59" s="1007">
        <f>(G21*1000000)/'T15'!B20</f>
        <v>7.6205031028709715</v>
      </c>
      <c r="E59" s="893"/>
      <c r="F59" s="972">
        <f>B21/'T1'!C19</f>
        <v>0.1781878126476181</v>
      </c>
      <c r="G59" s="832">
        <f>D21/'T2'!C19</f>
        <v>0.2337808521596839</v>
      </c>
      <c r="H59" s="737">
        <f>G21/'T2'!G19</f>
        <v>0.05660567401688512</v>
      </c>
      <c r="I59" s="5"/>
      <c r="J59" s="1090"/>
      <c r="K59" s="417" t="s">
        <v>212</v>
      </c>
      <c r="L59" s="1005">
        <f t="shared" si="5"/>
        <v>77.83270314170103</v>
      </c>
      <c r="M59" s="1022">
        <f>(N21*1000000)/'T15'!B20</f>
        <v>60.0337019140226</v>
      </c>
      <c r="N59" s="1007">
        <f>(Q21*1000000)/'T15'!B20</f>
        <v>17.799001227678435</v>
      </c>
      <c r="O59" s="980"/>
      <c r="P59" s="972">
        <f>L21/'T1'!C19</f>
        <v>0.18140780852945093</v>
      </c>
      <c r="Q59" s="832">
        <f>N21/'T2'!C19</f>
        <v>0.20390228249693362</v>
      </c>
      <c r="R59" s="737">
        <f>Q21/'T2'!G19</f>
        <v>0.1322123287293887</v>
      </c>
      <c r="S59" s="945"/>
      <c r="T59" s="5"/>
      <c r="U59" s="417" t="s">
        <v>212</v>
      </c>
      <c r="V59" s="1005">
        <f t="shared" si="6"/>
        <v>68.20044001857524</v>
      </c>
      <c r="W59" s="1022">
        <f>(X21*1000000)/'T15'!B20</f>
        <v>64.25055615537512</v>
      </c>
      <c r="X59" s="1007">
        <f>(AA21*1000000)/'T15'!B20</f>
        <v>3.9498838632001205</v>
      </c>
      <c r="Y59" s="980"/>
      <c r="Z59" s="972">
        <f>V21/'T1'!C19</f>
        <v>0.1589575058441637</v>
      </c>
      <c r="AA59" s="832">
        <f>X21/'T2'!C19</f>
        <v>0.2182246743760827</v>
      </c>
      <c r="AB59" s="737">
        <f>AA21/'T2'!G19</f>
        <v>0.029340036392167663</v>
      </c>
      <c r="AC59" s="945"/>
      <c r="AD59" s="5"/>
    </row>
    <row r="60" spans="1:30" ht="12.75">
      <c r="A60" s="57" t="s">
        <v>213</v>
      </c>
      <c r="B60" s="1008">
        <f t="shared" si="4"/>
        <v>59.003986540119975</v>
      </c>
      <c r="C60" s="1009">
        <f>(D22*1000000)/'T15'!B21</f>
        <v>47.89146774441716</v>
      </c>
      <c r="D60" s="879">
        <f>(G22*1000000)/'T15'!B21</f>
        <v>11.11251879570281</v>
      </c>
      <c r="E60" s="893"/>
      <c r="F60" s="973">
        <f>B22/'T1'!C20</f>
        <v>0.14847606837606836</v>
      </c>
      <c r="G60" s="734">
        <f>D22/'T2'!C20</f>
        <v>0.2008315851964617</v>
      </c>
      <c r="H60" s="738">
        <f>G22/'T2'!G20</f>
        <v>0.0699201913492757</v>
      </c>
      <c r="I60" s="5"/>
      <c r="J60" s="1090"/>
      <c r="K60" s="403" t="s">
        <v>213</v>
      </c>
      <c r="L60" s="1008">
        <f t="shared" si="5"/>
        <v>84.96449068443022</v>
      </c>
      <c r="M60" s="1021">
        <f>(N22*1000000)/'T15'!B21</f>
        <v>48.176438960286426</v>
      </c>
      <c r="N60" s="879">
        <f>(Q22*1000000)/'T15'!B21</f>
        <v>36.78805172414379</v>
      </c>
      <c r="O60" s="980"/>
      <c r="P60" s="973">
        <f>L22/'T1'!C20</f>
        <v>0.21380239316239316</v>
      </c>
      <c r="Q60" s="734">
        <f>N22/'T2'!C20</f>
        <v>0.20202660434525482</v>
      </c>
      <c r="R60" s="738">
        <f>Q22/'T2'!G20</f>
        <v>0.23147115997804754</v>
      </c>
      <c r="S60" s="945"/>
      <c r="T60" s="5"/>
      <c r="U60" s="403" t="s">
        <v>213</v>
      </c>
      <c r="V60" s="1008">
        <f t="shared" si="6"/>
        <v>60.5587609628155</v>
      </c>
      <c r="W60" s="1021">
        <f>(X22*1000000)/'T15'!B21</f>
        <v>57.563166638192186</v>
      </c>
      <c r="X60" s="879">
        <f>(AA22*1000000)/'T15'!B21</f>
        <v>2.995594324623313</v>
      </c>
      <c r="Y60" s="980"/>
      <c r="Z60" s="973">
        <f>V22/'T1'!C20</f>
        <v>0.15238846153846153</v>
      </c>
      <c r="AA60" s="734">
        <f>X22/'T2'!C20</f>
        <v>0.2413895950437613</v>
      </c>
      <c r="AB60" s="738">
        <f>AA22/'T2'!G20</f>
        <v>0.01884833962786738</v>
      </c>
      <c r="AC60" s="945"/>
      <c r="AD60" s="5"/>
    </row>
    <row r="61" spans="1:30" ht="12.75">
      <c r="A61" s="171" t="s">
        <v>214</v>
      </c>
      <c r="B61" s="1005">
        <f t="shared" si="4"/>
        <v>62.344822920963104</v>
      </c>
      <c r="C61" s="1006">
        <f>(D23*1000000)/'T15'!B22</f>
        <v>55.59338297455339</v>
      </c>
      <c r="D61" s="1007">
        <f>(G23*1000000)/'T15'!B22</f>
        <v>6.751439946409714</v>
      </c>
      <c r="E61" s="893"/>
      <c r="F61" s="972">
        <f>B23/'T1'!C21</f>
        <v>0.12527845380522631</v>
      </c>
      <c r="G61" s="832">
        <f>D23/'T2'!C21</f>
        <v>0.1793204637911116</v>
      </c>
      <c r="H61" s="737">
        <f>G23/'T2'!G21</f>
        <v>0.03598321534233565</v>
      </c>
      <c r="I61" s="5"/>
      <c r="J61" s="1090"/>
      <c r="K61" s="417" t="s">
        <v>214</v>
      </c>
      <c r="L61" s="1005">
        <f t="shared" si="5"/>
        <v>93.01418835971407</v>
      </c>
      <c r="M61" s="1022">
        <f>(N23*1000000)/'T15'!B22</f>
        <v>53.49207164092948</v>
      </c>
      <c r="N61" s="1007">
        <f>(Q23*1000000)/'T15'!B22</f>
        <v>39.52211671878458</v>
      </c>
      <c r="O61" s="980"/>
      <c r="P61" s="972">
        <f>L23/'T1'!C21</f>
        <v>0.18690683770849095</v>
      </c>
      <c r="Q61" s="832">
        <f>N23/'T2'!C21</f>
        <v>0.17254253262819905</v>
      </c>
      <c r="R61" s="737">
        <f>Q23/'T2'!G21</f>
        <v>0.21064141101235928</v>
      </c>
      <c r="S61" s="945"/>
      <c r="T61" s="5"/>
      <c r="U61" s="417" t="s">
        <v>214</v>
      </c>
      <c r="V61" s="1005">
        <f t="shared" si="6"/>
        <v>72.43735538374682</v>
      </c>
      <c r="W61" s="1022">
        <f>(X23*1000000)/'T15'!B22</f>
        <v>63.405177079036896</v>
      </c>
      <c r="X61" s="1007">
        <f>(AA23*1000000)/'T15'!B22</f>
        <v>9.03217830470992</v>
      </c>
      <c r="Y61" s="980"/>
      <c r="Z61" s="972">
        <f>V23/'T1'!C21</f>
        <v>0.14555883640442777</v>
      </c>
      <c r="AA61" s="832">
        <f>X23/'T2'!C21</f>
        <v>0.20451796872614758</v>
      </c>
      <c r="AB61" s="737">
        <f>AA23/'T2'!G21</f>
        <v>0.04813888881905578</v>
      </c>
      <c r="AC61" s="945"/>
      <c r="AD61" s="5"/>
    </row>
    <row r="62" spans="1:30" ht="12.75">
      <c r="A62" s="57" t="s">
        <v>215</v>
      </c>
      <c r="B62" s="1008">
        <f t="shared" si="4"/>
        <v>51.82645900118076</v>
      </c>
      <c r="C62" s="1009">
        <f>(D24*1000000)/'T15'!B23</f>
        <v>40.18021237795594</v>
      </c>
      <c r="D62" s="879">
        <f>(G24*1000000)/'T15'!B23</f>
        <v>11.64624662322482</v>
      </c>
      <c r="E62" s="893"/>
      <c r="F62" s="973">
        <f>B24/'T1'!C22</f>
        <v>0.11089060336816066</v>
      </c>
      <c r="G62" s="734">
        <f>D24/'T2'!C22</f>
        <v>0.13997843445393</v>
      </c>
      <c r="H62" s="738">
        <f>G24/'T2'!G22</f>
        <v>0.06458657921269169</v>
      </c>
      <c r="I62" s="5"/>
      <c r="J62" s="1090"/>
      <c r="K62" s="403" t="s">
        <v>215</v>
      </c>
      <c r="L62" s="1008">
        <f t="shared" si="5"/>
        <v>88.4396028324981</v>
      </c>
      <c r="M62" s="1021">
        <f>(N24*1000000)/'T15'!B23</f>
        <v>52.38980971257234</v>
      </c>
      <c r="N62" s="879">
        <f>(Q24*1000000)/'T15'!B23</f>
        <v>36.04979311992576</v>
      </c>
      <c r="O62" s="980"/>
      <c r="P62" s="973">
        <f>L24/'T1'!C22</f>
        <v>0.1892300016003943</v>
      </c>
      <c r="Q62" s="734">
        <f>N24/'T2'!C22</f>
        <v>0.18251380744140908</v>
      </c>
      <c r="R62" s="738">
        <f>Q24/'T2'!G22</f>
        <v>0.19992130462857421</v>
      </c>
      <c r="S62" s="945"/>
      <c r="T62" s="5"/>
      <c r="U62" s="403" t="s">
        <v>215</v>
      </c>
      <c r="V62" s="1008">
        <f t="shared" si="6"/>
        <v>88.07071015075284</v>
      </c>
      <c r="W62" s="1021">
        <f>(X24*1000000)/'T15'!B23</f>
        <v>81.13511852786132</v>
      </c>
      <c r="X62" s="879">
        <f>(AA24*1000000)/'T15'!B23</f>
        <v>6.935591622891516</v>
      </c>
      <c r="Y62" s="980"/>
      <c r="Z62" s="973">
        <f>V24/'T1'!C22</f>
        <v>0.18844069951714956</v>
      </c>
      <c r="AA62" s="734">
        <f>X24/'T2'!C22</f>
        <v>0.28265572028173147</v>
      </c>
      <c r="AB62" s="738">
        <f>AA24/'T2'!G22</f>
        <v>0.038462704099488536</v>
      </c>
      <c r="AC62" s="945"/>
      <c r="AD62" s="5"/>
    </row>
    <row r="63" spans="1:30" ht="12.75">
      <c r="A63" s="171" t="s">
        <v>216</v>
      </c>
      <c r="B63" s="1005">
        <f t="shared" si="4"/>
        <v>33.7424813193191</v>
      </c>
      <c r="C63" s="1006">
        <f>(D25*1000000)/'T15'!B24</f>
        <v>31.075336700336706</v>
      </c>
      <c r="D63" s="1007">
        <f>(G25*1000000)/'T15'!B24</f>
        <v>2.6671446189823884</v>
      </c>
      <c r="E63" s="893"/>
      <c r="F63" s="972">
        <f>B25/'T1'!C23</f>
        <v>0.07544234825247742</v>
      </c>
      <c r="G63" s="832">
        <f>D25/'T2'!C23</f>
        <v>0.11531070612574772</v>
      </c>
      <c r="H63" s="737">
        <f>G25/'T2'!G23</f>
        <v>0.01500337829568746</v>
      </c>
      <c r="I63" s="5"/>
      <c r="J63" s="1090"/>
      <c r="K63" s="417" t="s">
        <v>216</v>
      </c>
      <c r="L63" s="1005">
        <f t="shared" si="5"/>
        <v>107.82272183175223</v>
      </c>
      <c r="M63" s="1022">
        <f>(N25*1000000)/'T15'!B24</f>
        <v>65.61309013241839</v>
      </c>
      <c r="N63" s="1007">
        <f>(Q25*1000000)/'T15'!B24</f>
        <v>42.20963169933385</v>
      </c>
      <c r="O63" s="980"/>
      <c r="P63" s="972">
        <f>L25/'T1'!C23</f>
        <v>0.24107294460599563</v>
      </c>
      <c r="Q63" s="832">
        <f>N25/'T2'!C23</f>
        <v>0.24346934120844196</v>
      </c>
      <c r="R63" s="737">
        <f>Q25/'T2'!G23</f>
        <v>0.2374400951487845</v>
      </c>
      <c r="S63" s="945"/>
      <c r="T63" s="5"/>
      <c r="U63" s="417" t="s">
        <v>216</v>
      </c>
      <c r="V63" s="1005">
        <f t="shared" si="6"/>
        <v>79.6689156030094</v>
      </c>
      <c r="W63" s="1022">
        <f>(X25*1000000)/'T15'!B24</f>
        <v>76.46620834453535</v>
      </c>
      <c r="X63" s="1007">
        <f>(AA25*1000000)/'T15'!B24</f>
        <v>3.2027072584740517</v>
      </c>
      <c r="Y63" s="980"/>
      <c r="Z63" s="972">
        <f>V25/'T1'!C23</f>
        <v>0.17812590659650854</v>
      </c>
      <c r="AA63" s="832">
        <f>X25/'T2'!C23</f>
        <v>0.28374181634760454</v>
      </c>
      <c r="AB63" s="737">
        <f>AA25/'T2'!G23</f>
        <v>0.0180160566574615</v>
      </c>
      <c r="AC63" s="945"/>
      <c r="AD63" s="5"/>
    </row>
    <row r="64" spans="1:30" ht="12.75">
      <c r="A64" s="57" t="s">
        <v>217</v>
      </c>
      <c r="B64" s="1008">
        <f t="shared" si="4"/>
        <v>42.58570831693095</v>
      </c>
      <c r="C64" s="1009">
        <f>(D26*1000000)/'T15'!B25</f>
        <v>33.801165159843</v>
      </c>
      <c r="D64" s="879">
        <f>(G26*1000000)/'T15'!B25</f>
        <v>8.784543157087946</v>
      </c>
      <c r="E64" s="893"/>
      <c r="F64" s="973">
        <f>B26/'T1'!C24</f>
        <v>0.11179747379577351</v>
      </c>
      <c r="G64" s="734">
        <f>D26/'T2'!C24</f>
        <v>0.15778323939051314</v>
      </c>
      <c r="H64" s="738">
        <f>G26/'T2'!G24</f>
        <v>0.05269892609469668</v>
      </c>
      <c r="I64" s="5"/>
      <c r="J64" s="1090"/>
      <c r="K64" s="403" t="s">
        <v>217</v>
      </c>
      <c r="L64" s="1008">
        <f t="shared" si="5"/>
        <v>70.3837848863033</v>
      </c>
      <c r="M64" s="1021">
        <f>(N26*1000000)/'T15'!B25</f>
        <v>40.466831212140676</v>
      </c>
      <c r="N64" s="879">
        <f>(Q26*1000000)/'T15'!B25</f>
        <v>29.916953674162627</v>
      </c>
      <c r="O64" s="980"/>
      <c r="P64" s="973">
        <f>L26/'T1'!C24</f>
        <v>0.18477394547281623</v>
      </c>
      <c r="Q64" s="734">
        <f>N26/'T2'!C24</f>
        <v>0.18889845028497057</v>
      </c>
      <c r="R64" s="738">
        <f>Q26/'T2'!G24</f>
        <v>0.17947334340102403</v>
      </c>
      <c r="S64" s="945"/>
      <c r="T64" s="5"/>
      <c r="U64" s="403" t="s">
        <v>217</v>
      </c>
      <c r="V64" s="1008">
        <f t="shared" si="6"/>
        <v>77.61607977682867</v>
      </c>
      <c r="W64" s="1021">
        <f>(X26*1000000)/'T15'!B25</f>
        <v>70.93808159852331</v>
      </c>
      <c r="X64" s="879">
        <f>(AA26*1000000)/'T15'!B25</f>
        <v>6.677998178305363</v>
      </c>
      <c r="Y64" s="980"/>
      <c r="Z64" s="973">
        <f>V26/'T1'!C24</f>
        <v>0.2037604160626539</v>
      </c>
      <c r="AA64" s="734">
        <f>X26/'T2'!C24</f>
        <v>0.33113770658003994</v>
      </c>
      <c r="AB64" s="738">
        <f>AA26/'T2'!G24</f>
        <v>0.04006165444984792</v>
      </c>
      <c r="AC64" s="945"/>
      <c r="AD64" s="5"/>
    </row>
    <row r="65" spans="1:30" ht="12.75">
      <c r="A65" s="171" t="s">
        <v>218</v>
      </c>
      <c r="B65" s="1005">
        <f t="shared" si="4"/>
        <v>95.58723050325801</v>
      </c>
      <c r="C65" s="1006">
        <f>(D27*1000000)/'T15'!B26</f>
        <v>80.05761432645855</v>
      </c>
      <c r="D65" s="1007">
        <f>(G27*1000000)/'T15'!B26</f>
        <v>15.529616176799461</v>
      </c>
      <c r="E65" s="893"/>
      <c r="F65" s="972">
        <f>B27/'T1'!C25</f>
        <v>0.19503038440936818</v>
      </c>
      <c r="G65" s="832">
        <f>D27/'T2'!C25</f>
        <v>0.24275428776564548</v>
      </c>
      <c r="H65" s="737">
        <f>G27/'T2'!G25</f>
        <v>0.09686281295203532</v>
      </c>
      <c r="I65" s="5"/>
      <c r="J65" s="1090"/>
      <c r="K65" s="417" t="s">
        <v>218</v>
      </c>
      <c r="L65" s="1005">
        <f t="shared" si="5"/>
        <v>80.90263704215039</v>
      </c>
      <c r="M65" s="1022">
        <f>(N27*1000000)/'T15'!B26</f>
        <v>54.480982947658426</v>
      </c>
      <c r="N65" s="1007">
        <f>(Q27*1000000)/'T15'!B26</f>
        <v>26.421654094491963</v>
      </c>
      <c r="O65" s="980"/>
      <c r="P65" s="972">
        <f>L27/'T1'!C25</f>
        <v>0.165068831045632</v>
      </c>
      <c r="Q65" s="832">
        <f>N27/'T2'!C25</f>
        <v>0.16519967929971344</v>
      </c>
      <c r="R65" s="737">
        <f>Q27/'T2'!G25</f>
        <v>0.164799677551696</v>
      </c>
      <c r="S65" s="945"/>
      <c r="T65" s="5"/>
      <c r="U65" s="417" t="s">
        <v>218</v>
      </c>
      <c r="V65" s="1005">
        <f t="shared" si="6"/>
        <v>57.03311466905753</v>
      </c>
      <c r="W65" s="1022">
        <f>(X27*1000000)/'T15'!B26</f>
        <v>55.13785856737456</v>
      </c>
      <c r="X65" s="1007">
        <f>(AA27*1000000)/'T15'!B26</f>
        <v>1.895256101682973</v>
      </c>
      <c r="Y65" s="980"/>
      <c r="Z65" s="972">
        <f>V27/'T1'!C25</f>
        <v>0.11636690611713812</v>
      </c>
      <c r="AA65" s="832">
        <f>X27/'T2'!C25</f>
        <v>0.16719148700665518</v>
      </c>
      <c r="AB65" s="737">
        <f>AA27/'T2'!G25</f>
        <v>0.011821273313102312</v>
      </c>
      <c r="AC65" s="945"/>
      <c r="AD65" s="5"/>
    </row>
    <row r="66" spans="1:30" ht="12.75">
      <c r="A66" s="57" t="s">
        <v>219</v>
      </c>
      <c r="B66" s="1008">
        <f t="shared" si="4"/>
        <v>36.60346321682701</v>
      </c>
      <c r="C66" s="1009">
        <f>(D28*1000000)/'T15'!B27</f>
        <v>33.075418569422</v>
      </c>
      <c r="D66" s="879">
        <f>(G28*1000000)/'T15'!B27</f>
        <v>3.528044647405013</v>
      </c>
      <c r="E66" s="893"/>
      <c r="F66" s="973">
        <f>B28/'T1'!C26</f>
        <v>0.09623188405797102</v>
      </c>
      <c r="G66" s="734">
        <f>D28/'T2'!C26</f>
        <v>0.13670340117173543</v>
      </c>
      <c r="H66" s="738">
        <f>G28/'T2'!G26</f>
        <v>0.02548850481774359</v>
      </c>
      <c r="I66" s="5"/>
      <c r="J66" s="1090"/>
      <c r="K66" s="403" t="s">
        <v>219</v>
      </c>
      <c r="L66" s="1008">
        <f t="shared" si="5"/>
        <v>89.7332329678132</v>
      </c>
      <c r="M66" s="1021">
        <f>(N28*1000000)/'T15'!B27</f>
        <v>52.760427576960986</v>
      </c>
      <c r="N66" s="879">
        <f>(Q28*1000000)/'T15'!B27</f>
        <v>36.972805390852216</v>
      </c>
      <c r="O66" s="980"/>
      <c r="P66" s="973">
        <f>L28/'T1'!C26</f>
        <v>0.23591205072463767</v>
      </c>
      <c r="Q66" s="734">
        <f>N28/'T2'!C26</f>
        <v>0.21806314807194993</v>
      </c>
      <c r="R66" s="738">
        <f>Q28/'T2'!G26</f>
        <v>0.26711156533219726</v>
      </c>
      <c r="S66" s="945"/>
      <c r="T66" s="5"/>
      <c r="U66" s="403" t="s">
        <v>219</v>
      </c>
      <c r="V66" s="1008">
        <f t="shared" si="6"/>
        <v>61.793813353207995</v>
      </c>
      <c r="W66" s="1021">
        <f>(X28*1000000)/'T15'!B27</f>
        <v>52.91857603707976</v>
      </c>
      <c r="X66" s="879">
        <f>(AA28*1000000)/'T15'!B27</f>
        <v>8.875237316128237</v>
      </c>
      <c r="Y66" s="980"/>
      <c r="Z66" s="973">
        <f>V28/'T1'!C26</f>
        <v>0.16245826376811595</v>
      </c>
      <c r="AA66" s="734">
        <f>X28/'T2'!C26</f>
        <v>0.21871678854948254</v>
      </c>
      <c r="AB66" s="738">
        <f>AA28/'T2'!G26</f>
        <v>0.06411951993213623</v>
      </c>
      <c r="AC66" s="945"/>
      <c r="AD66" s="5"/>
    </row>
    <row r="67" spans="1:30" ht="12.75">
      <c r="A67" s="171" t="s">
        <v>220</v>
      </c>
      <c r="B67" s="1005">
        <f t="shared" si="4"/>
        <v>62.42060458704249</v>
      </c>
      <c r="C67" s="1006">
        <f>(D29*1000000)/'T15'!B28</f>
        <v>53.99312416226494</v>
      </c>
      <c r="D67" s="1007">
        <f>(G29*1000000)/'T15'!B28</f>
        <v>8.42748042477755</v>
      </c>
      <c r="E67" s="893"/>
      <c r="F67" s="972">
        <f>B29/'T1'!C27</f>
        <v>0.1573601141336266</v>
      </c>
      <c r="G67" s="832">
        <f>D29/'T2'!C27</f>
        <v>0.20309200036299366</v>
      </c>
      <c r="H67" s="737">
        <f>G29/'T2'!G27</f>
        <v>0.06442135607388669</v>
      </c>
      <c r="I67" s="5"/>
      <c r="J67" s="1090"/>
      <c r="K67" s="417" t="s">
        <v>220</v>
      </c>
      <c r="L67" s="1005">
        <f t="shared" si="5"/>
        <v>86.35960329694308</v>
      </c>
      <c r="M67" s="1022">
        <f>(N29*1000000)/'T15'!B28</f>
        <v>48.0059431049063</v>
      </c>
      <c r="N67" s="1007">
        <f>(Q29*1000000)/'T15'!B28</f>
        <v>38.35366019203678</v>
      </c>
      <c r="O67" s="980"/>
      <c r="P67" s="972">
        <f>L29/'T1'!C27</f>
        <v>0.2177094746397674</v>
      </c>
      <c r="Q67" s="832">
        <f>N29/'T2'!C27</f>
        <v>0.1805715665792379</v>
      </c>
      <c r="R67" s="737">
        <f>Q29/'T2'!G27</f>
        <v>0.2931830957095665</v>
      </c>
      <c r="S67" s="945"/>
      <c r="T67" s="5"/>
      <c r="U67" s="417" t="s">
        <v>220</v>
      </c>
      <c r="V67" s="1005">
        <f t="shared" si="6"/>
        <v>67.79002168935654</v>
      </c>
      <c r="W67" s="1022">
        <f>(X29*1000000)/'T15'!B28</f>
        <v>66.97180343429895</v>
      </c>
      <c r="X67" s="1007">
        <f>(AA29*1000000)/'T15'!B28</f>
        <v>0.8182182550575818</v>
      </c>
      <c r="Y67" s="980"/>
      <c r="Z67" s="972">
        <f>V29/'T1'!C27</f>
        <v>0.17089622282147124</v>
      </c>
      <c r="AA67" s="832">
        <f>X29/'T2'!C27</f>
        <v>0.25191054858231077</v>
      </c>
      <c r="AB67" s="737">
        <f>AA29/'T2'!G27</f>
        <v>0.006254624976670896</v>
      </c>
      <c r="AC67" s="945"/>
      <c r="AD67" s="5"/>
    </row>
    <row r="68" spans="1:30" ht="12.75">
      <c r="A68" s="57" t="s">
        <v>221</v>
      </c>
      <c r="B68" s="1008">
        <f t="shared" si="4"/>
        <v>73.44311967908865</v>
      </c>
      <c r="C68" s="1009">
        <f>(D30*1000000)/'T15'!B29</f>
        <v>67.89457576876578</v>
      </c>
      <c r="D68" s="879">
        <f>(G30*1000000)/'T15'!B29</f>
        <v>5.548543910322884</v>
      </c>
      <c r="E68" s="893"/>
      <c r="F68" s="973">
        <f>B30/'T1'!C28</f>
        <v>0.19042591300740966</v>
      </c>
      <c r="G68" s="734">
        <f>D30/'T2'!C28</f>
        <v>0.25970429385828064</v>
      </c>
      <c r="H68" s="738">
        <f>G30/'T2'!G28</f>
        <v>0.04465705670555605</v>
      </c>
      <c r="I68" s="5"/>
      <c r="J68" s="1090"/>
      <c r="K68" s="403" t="s">
        <v>221</v>
      </c>
      <c r="L68" s="1008">
        <f t="shared" si="5"/>
        <v>54.53855084047004</v>
      </c>
      <c r="M68" s="1021">
        <f>(N30*1000000)/'T15'!B29</f>
        <v>15.864725550997283</v>
      </c>
      <c r="N68" s="879">
        <f>(Q30*1000000)/'T15'!B29</f>
        <v>38.67382528947275</v>
      </c>
      <c r="O68" s="980"/>
      <c r="P68" s="973">
        <f>L30/'T1'!C28</f>
        <v>0.14140947965279035</v>
      </c>
      <c r="Q68" s="734">
        <f>N30/'T2'!C28</f>
        <v>0.060684337442647375</v>
      </c>
      <c r="R68" s="738">
        <f>Q30/'T2'!G28</f>
        <v>0.31126350208017917</v>
      </c>
      <c r="S68" s="945"/>
      <c r="T68" s="5"/>
      <c r="U68" s="403" t="s">
        <v>221</v>
      </c>
      <c r="V68" s="1008">
        <f t="shared" si="6"/>
        <v>59.52749801453814</v>
      </c>
      <c r="W68" s="1021">
        <f>(X30*1000000)/'T15'!B29</f>
        <v>57.807607480512125</v>
      </c>
      <c r="X68" s="879">
        <f>(AA30*1000000)/'T15'!B29</f>
        <v>1.7198905340260109</v>
      </c>
      <c r="Y68" s="980"/>
      <c r="Z68" s="973">
        <f>V30/'T1'!C28</f>
        <v>0.1543449979793376</v>
      </c>
      <c r="AA68" s="734">
        <f>X30/'T2'!C28</f>
        <v>0.22112051972301433</v>
      </c>
      <c r="AB68" s="738">
        <f>AA30/'T2'!G28</f>
        <v>0.013842415297904554</v>
      </c>
      <c r="AC68" s="945"/>
      <c r="AD68" s="5"/>
    </row>
    <row r="69" spans="1:30" ht="12.75">
      <c r="A69" s="173" t="s">
        <v>222</v>
      </c>
      <c r="B69" s="1016">
        <f t="shared" si="4"/>
        <v>60.60031898826241</v>
      </c>
      <c r="C69" s="1017">
        <f>(D31*1000000)/'T15'!B30</f>
        <v>54.27726642558085</v>
      </c>
      <c r="D69" s="1018">
        <f>(G31*1000000)/'T15'!B30</f>
        <v>6.323052562681561</v>
      </c>
      <c r="E69" s="949"/>
      <c r="F69" s="976">
        <f>B31/'T1'!C29</f>
        <v>0.14019859427481285</v>
      </c>
      <c r="G69" s="833">
        <f>D31/'T2'!C29</f>
        <v>0.19862416068385536</v>
      </c>
      <c r="H69" s="932">
        <f>G31/'T2'!G29</f>
        <v>0.039772608289689454</v>
      </c>
      <c r="I69" s="5"/>
      <c r="J69" s="1090"/>
      <c r="K69" s="429" t="s">
        <v>222</v>
      </c>
      <c r="L69" s="1016">
        <f t="shared" si="5"/>
        <v>82.11528053860928</v>
      </c>
      <c r="M69" s="1025">
        <f>(N31*1000000)/'T15'!B30</f>
        <v>45.15030451780781</v>
      </c>
      <c r="N69" s="1018">
        <f>(Q31*1000000)/'T15'!B30</f>
        <v>36.964976020801465</v>
      </c>
      <c r="O69" s="982"/>
      <c r="P69" s="976">
        <f>L31/'T1'!C29</f>
        <v>0.18997337129899838</v>
      </c>
      <c r="Q69" s="833">
        <f>N31/'T2'!C29</f>
        <v>0.16522463141665278</v>
      </c>
      <c r="R69" s="932">
        <f>Q31/'T2'!G29</f>
        <v>0.23251325165160447</v>
      </c>
      <c r="S69" s="950"/>
      <c r="T69" s="5"/>
      <c r="U69" s="429" t="s">
        <v>222</v>
      </c>
      <c r="V69" s="1016">
        <f t="shared" si="6"/>
        <v>68.25479179290106</v>
      </c>
      <c r="W69" s="1025">
        <f>(X31*1000000)/'T15'!B30</f>
        <v>64.34183612401443</v>
      </c>
      <c r="X69" s="1018">
        <f>(AA31*1000000)/'T15'!B30</f>
        <v>3.9129556688866236</v>
      </c>
      <c r="Y69" s="982"/>
      <c r="Z69" s="976">
        <f>V31/'T1'!C29</f>
        <v>0.15790718632583783</v>
      </c>
      <c r="AA69" s="833">
        <f>X31/'T2'!C29</f>
        <v>0.2354548052730857</v>
      </c>
      <c r="AB69" s="932">
        <f>AA31/'T2'!G29</f>
        <v>0.024612867207851673</v>
      </c>
      <c r="AC69" s="950"/>
      <c r="AD69" s="5"/>
    </row>
    <row r="70" spans="1:30" ht="12.75">
      <c r="A70" s="57" t="s">
        <v>15</v>
      </c>
      <c r="B70" s="1008">
        <f t="shared" si="4"/>
        <v>23.911518624757633</v>
      </c>
      <c r="C70" s="1009">
        <f>(D32*1000000)/'T15'!B31</f>
        <v>0</v>
      </c>
      <c r="D70" s="879">
        <f>(G32*1000000)/'T15'!B31</f>
        <v>23.911518624757633</v>
      </c>
      <c r="E70" s="893"/>
      <c r="F70" s="973">
        <f>B32/'T1'!C30</f>
        <v>0.052196258188092724</v>
      </c>
      <c r="G70" s="734">
        <f>D32/'T2'!C30</f>
        <v>0</v>
      </c>
      <c r="H70" s="739">
        <f>G32/'T2'!G30</f>
        <v>0.13981655477239688</v>
      </c>
      <c r="I70" s="5"/>
      <c r="J70" s="1090"/>
      <c r="K70" s="403" t="s">
        <v>223</v>
      </c>
      <c r="L70" s="1008">
        <f t="shared" si="5"/>
        <v>78.34146002217204</v>
      </c>
      <c r="M70" s="1021">
        <f>(N32*1000000)/'T15'!B31</f>
        <v>40.73992342083574</v>
      </c>
      <c r="N70" s="879">
        <f>(Q32*1000000)/'T15'!B31</f>
        <v>37.6015366013363</v>
      </c>
      <c r="O70" s="980"/>
      <c r="P70" s="973">
        <f>L32/'T1'!C30</f>
        <v>0.1710109315230029</v>
      </c>
      <c r="Q70" s="734">
        <f>N32/'T2'!C30</f>
        <v>0.1419078098829568</v>
      </c>
      <c r="R70" s="739">
        <f>Q32/'T2'!G30</f>
        <v>0.21986547087409472</v>
      </c>
      <c r="S70" s="951"/>
      <c r="T70" s="5"/>
      <c r="U70" s="403" t="s">
        <v>223</v>
      </c>
      <c r="V70" s="1008">
        <f t="shared" si="6"/>
        <v>52.030285790639</v>
      </c>
      <c r="W70" s="1021">
        <f>(X32*1000000)/'T15'!B31</f>
        <v>49.46653317752678</v>
      </c>
      <c r="X70" s="879">
        <f>(AA32*1000000)/'T15'!B31</f>
        <v>2.563752613112218</v>
      </c>
      <c r="Y70" s="980"/>
      <c r="Z70" s="973">
        <f>V32/'T1'!C30</f>
        <v>0.11357648476230867</v>
      </c>
      <c r="AA70" s="734">
        <f>X32/'T2'!C30</f>
        <v>0.17230487434189296</v>
      </c>
      <c r="AB70" s="739">
        <f>AA32/'T2'!G30</f>
        <v>0.014990894693026354</v>
      </c>
      <c r="AC70" s="951"/>
      <c r="AD70" s="5"/>
    </row>
    <row r="71" spans="1:30" ht="12.75">
      <c r="A71" s="519" t="s">
        <v>224</v>
      </c>
      <c r="B71" s="1019">
        <f t="shared" si="4"/>
        <v>53.78025703884693</v>
      </c>
      <c r="C71" s="1026">
        <f>(D33*1000000)/'T15'!B32</f>
        <v>44.18769370039544</v>
      </c>
      <c r="D71" s="1020">
        <f>(G33*1000000)/'T15'!B32</f>
        <v>9.59256333845149</v>
      </c>
      <c r="E71" s="949"/>
      <c r="F71" s="977">
        <f>B33/'T1'!C31</f>
        <v>0.12596139738809553</v>
      </c>
      <c r="G71" s="740">
        <f>D33/'T2'!C31</f>
        <v>0.16628171423438398</v>
      </c>
      <c r="H71" s="741">
        <f>G33/'T2'!G31</f>
        <v>0.05950046264253589</v>
      </c>
      <c r="I71" s="5"/>
      <c r="J71" s="1090"/>
      <c r="K71" s="440" t="s">
        <v>224</v>
      </c>
      <c r="L71" s="1019">
        <f t="shared" si="5"/>
        <v>81.41376701259934</v>
      </c>
      <c r="M71" s="1026">
        <f>(N33*1000000)/'T15'!B32</f>
        <v>44.330461077742626</v>
      </c>
      <c r="N71" s="1020">
        <f>(Q33*1000000)/'T15'!B32</f>
        <v>37.08330593485671</v>
      </c>
      <c r="O71" s="982"/>
      <c r="P71" s="977">
        <f>L33/'T1'!C31</f>
        <v>0.19068320651811668</v>
      </c>
      <c r="Q71" s="740">
        <f>N33/'T2'!C31</f>
        <v>0.1668189589342997</v>
      </c>
      <c r="R71" s="741">
        <f>Q33/'T2'!G31</f>
        <v>0.23001921192368774</v>
      </c>
      <c r="S71" s="952"/>
      <c r="T71" s="5"/>
      <c r="U71" s="440" t="s">
        <v>224</v>
      </c>
      <c r="V71" s="1019">
        <f t="shared" si="6"/>
        <v>65.23882684071475</v>
      </c>
      <c r="W71" s="1026">
        <f>(X33*1000000)/'T15'!B32</f>
        <v>61.57667382363342</v>
      </c>
      <c r="X71" s="1020">
        <f>(AA33*1000000)/'T15'!B32</f>
        <v>3.6621530170813275</v>
      </c>
      <c r="Y71" s="982"/>
      <c r="Z71" s="977">
        <f>V33/'T1'!C31</f>
        <v>0.15279907990920624</v>
      </c>
      <c r="AA71" s="740">
        <f>X33/'T2'!C31</f>
        <v>0.2317177934125504</v>
      </c>
      <c r="AB71" s="741">
        <f>AA33/'T2'!G31</f>
        <v>0.02271549231378573</v>
      </c>
      <c r="AC71" s="952"/>
      <c r="AD71" s="5"/>
    </row>
    <row r="72" spans="1:30" ht="12.75">
      <c r="A72" s="57" t="s">
        <v>225</v>
      </c>
      <c r="B72" s="1021">
        <f t="shared" si="4"/>
        <v>0</v>
      </c>
      <c r="C72" s="1021">
        <f>(D34*1000000)/'T15'!B33</f>
        <v>0</v>
      </c>
      <c r="D72" s="879">
        <f>(G34*1000000)/'T15'!B33</f>
        <v>0</v>
      </c>
      <c r="E72" s="893"/>
      <c r="F72" s="973">
        <f>B34/'T1'!C32</f>
        <v>0</v>
      </c>
      <c r="G72" s="1079">
        <f>D34/'T2'!C32</f>
        <v>0</v>
      </c>
      <c r="H72" s="736">
        <f>G34/'T2'!G32</f>
        <v>0</v>
      </c>
      <c r="I72" s="5"/>
      <c r="J72" s="1090"/>
      <c r="K72" s="403" t="s">
        <v>225</v>
      </c>
      <c r="L72" s="1021">
        <f t="shared" si="5"/>
        <v>122.93354897204048</v>
      </c>
      <c r="M72" s="1021">
        <f>(N34*1000000)/'T15'!B33</f>
        <v>70.88640741013012</v>
      </c>
      <c r="N72" s="879">
        <f>(Q34*1000000)/'T15'!B33</f>
        <v>52.047141561910365</v>
      </c>
      <c r="O72" s="980"/>
      <c r="P72" s="973">
        <f>L34/'T1'!C32</f>
        <v>0.11690082883414736</v>
      </c>
      <c r="Q72" s="1079">
        <f>N34/'T2'!C32</f>
        <v>0.12629419141660053</v>
      </c>
      <c r="R72" s="736">
        <f>Q34/'T2'!G32</f>
        <v>0.10614816015492333</v>
      </c>
      <c r="S72" s="712"/>
      <c r="T72" s="5"/>
      <c r="U72" s="403" t="s">
        <v>225</v>
      </c>
      <c r="V72" s="1021">
        <f t="shared" si="6"/>
        <v>115.10719939229092</v>
      </c>
      <c r="W72" s="1021">
        <f>(X34*1000000)/'T15'!B33</f>
        <v>89.71550393295597</v>
      </c>
      <c r="X72" s="879">
        <f>(AA34*1000000)/'T15'!B33</f>
        <v>25.39169545933495</v>
      </c>
      <c r="Y72" s="980"/>
      <c r="Z72" s="973">
        <f>V34/'T1'!C32</f>
        <v>0.10945854184032937</v>
      </c>
      <c r="AA72" s="1079">
        <f>X34/'T2'!C32</f>
        <v>0.15984089814553518</v>
      </c>
      <c r="AB72" s="736">
        <f>AA34/'T2'!G32</f>
        <v>0.0517853944585309</v>
      </c>
      <c r="AC72" s="712"/>
      <c r="AD72" s="5"/>
    </row>
    <row r="73" spans="1:30" ht="12.75">
      <c r="A73" s="171" t="s">
        <v>226</v>
      </c>
      <c r="B73" s="1023">
        <f t="shared" si="4"/>
        <v>0</v>
      </c>
      <c r="C73" s="1023">
        <f>(D35*1000000)/'T15'!B34</f>
        <v>0</v>
      </c>
      <c r="D73" s="1012">
        <f>(G35*1000000)/'T15'!B34</f>
        <v>0</v>
      </c>
      <c r="E73" s="412"/>
      <c r="F73" s="974">
        <f>B35/'T1'!C33</f>
        <v>0</v>
      </c>
      <c r="G73" s="1080">
        <f>D35/'T2'!C33</f>
        <v>0</v>
      </c>
      <c r="H73" s="1081">
        <f>G35/'T2'!G33</f>
        <v>0</v>
      </c>
      <c r="I73" s="5"/>
      <c r="J73" s="1090"/>
      <c r="K73" s="417" t="s">
        <v>226</v>
      </c>
      <c r="L73" s="1023">
        <f t="shared" si="5"/>
        <v>144.0917783293438</v>
      </c>
      <c r="M73" s="1023">
        <f>(N35*1000000)/'T15'!B34</f>
        <v>78.70076757969491</v>
      </c>
      <c r="N73" s="1012">
        <f>(Q35*1000000)/'T15'!B34</f>
        <v>65.39101074964888</v>
      </c>
      <c r="O73" s="981"/>
      <c r="P73" s="974">
        <f>L35/'T1'!C33</f>
        <v>0.23396487472532668</v>
      </c>
      <c r="Q73" s="1080">
        <f>N35/'T2'!C33</f>
        <v>0.2070079339778991</v>
      </c>
      <c r="R73" s="1081">
        <f>Q35/'T2'!G33</f>
        <v>0.27744863863066355</v>
      </c>
      <c r="S73" s="712"/>
      <c r="T73" s="5"/>
      <c r="U73" s="417" t="s">
        <v>226</v>
      </c>
      <c r="V73" s="1023">
        <f t="shared" si="6"/>
        <v>41.293844346497316</v>
      </c>
      <c r="W73" s="1023">
        <f>(X35*1000000)/'T15'!B34</f>
        <v>38.864794679056295</v>
      </c>
      <c r="X73" s="1012">
        <f>(AA35*1000000)/'T15'!B34</f>
        <v>2.4290496674410185</v>
      </c>
      <c r="Y73" s="981"/>
      <c r="Z73" s="974">
        <f>V35/'T1'!C33</f>
        <v>0.06704969035341478</v>
      </c>
      <c r="AA73" s="1080">
        <f>X35/'T2'!C33</f>
        <v>0.10222671389881606</v>
      </c>
      <c r="AB73" s="1081">
        <f>AA35/'T2'!G33</f>
        <v>0.010306256405455475</v>
      </c>
      <c r="AC73" s="712"/>
      <c r="AD73" s="5"/>
    </row>
    <row r="74" spans="1:30" ht="12.75">
      <c r="A74" s="57" t="s">
        <v>227</v>
      </c>
      <c r="B74" s="1021">
        <f t="shared" si="4"/>
        <v>0</v>
      </c>
      <c r="C74" s="1021">
        <f>(D36*1000000)/'T15'!B35</f>
        <v>0</v>
      </c>
      <c r="D74" s="879">
        <f>(G36*1000000)/'T15'!B35</f>
        <v>0</v>
      </c>
      <c r="E74" s="893"/>
      <c r="F74" s="973">
        <f>B36/'T1'!C34</f>
        <v>0</v>
      </c>
      <c r="G74" s="1082">
        <f>D36/'T2'!C34</f>
        <v>0</v>
      </c>
      <c r="H74" s="1083">
        <f>G36/'T2'!G34</f>
        <v>0</v>
      </c>
      <c r="I74" s="5"/>
      <c r="J74" s="1090"/>
      <c r="K74" s="403" t="s">
        <v>227</v>
      </c>
      <c r="L74" s="1021">
        <f t="shared" si="5"/>
        <v>123.88353759885118</v>
      </c>
      <c r="M74" s="1021">
        <f>(N36*1000000)/'T15'!B35</f>
        <v>77.24988136616489</v>
      </c>
      <c r="N74" s="879">
        <f>(Q36*1000000)/'T15'!B35</f>
        <v>46.63365623268629</v>
      </c>
      <c r="O74" s="980"/>
      <c r="P74" s="973">
        <f>L36/'T1'!C34</f>
        <v>0.12884496124031009</v>
      </c>
      <c r="Q74" s="1082">
        <f>N36/'T2'!C34</f>
        <v>0.18191943285462733</v>
      </c>
      <c r="R74" s="1083">
        <f>Q36/'T2'!G34</f>
        <v>0.08686449619888</v>
      </c>
      <c r="S74" s="712"/>
      <c r="T74" s="5"/>
      <c r="U74" s="403" t="s">
        <v>227</v>
      </c>
      <c r="V74" s="1021">
        <f t="shared" si="6"/>
        <v>114.80028521809992</v>
      </c>
      <c r="W74" s="1021">
        <f>(X36*1000000)/'T15'!B35</f>
        <v>108.39033140455007</v>
      </c>
      <c r="X74" s="879">
        <f>(AA36*1000000)/'T15'!B35</f>
        <v>6.409953813549848</v>
      </c>
      <c r="Y74" s="980"/>
      <c r="Z74" s="973">
        <f>V36/'T1'!C34</f>
        <v>0.11939793281653747</v>
      </c>
      <c r="AA74" s="1082">
        <f>X36/'T2'!C34</f>
        <v>0.25525356501942004</v>
      </c>
      <c r="AB74" s="1083">
        <f>AA36/'T2'!G34</f>
        <v>0.011939818870171039</v>
      </c>
      <c r="AC74" s="712"/>
      <c r="AD74" s="5"/>
    </row>
    <row r="75" spans="1:30" ht="12.75">
      <c r="A75" s="171" t="s">
        <v>228</v>
      </c>
      <c r="B75" s="1022">
        <f t="shared" si="4"/>
        <v>0</v>
      </c>
      <c r="C75" s="1022">
        <f>(D37*1000000)/'T15'!B36</f>
        <v>0</v>
      </c>
      <c r="D75" s="1007">
        <f>(G37*1000000)/'T15'!B36</f>
        <v>0</v>
      </c>
      <c r="E75" s="893"/>
      <c r="F75" s="978">
        <f>B37/'T1'!C35</f>
        <v>0</v>
      </c>
      <c r="G75" s="1084">
        <f>D37/'T2'!C35</f>
        <v>0</v>
      </c>
      <c r="H75" s="1085">
        <f>G37/'T2'!G35</f>
        <v>0</v>
      </c>
      <c r="I75" s="5"/>
      <c r="J75" s="1090"/>
      <c r="K75" s="417" t="s">
        <v>228</v>
      </c>
      <c r="L75" s="1022">
        <f t="shared" si="5"/>
        <v>126.57644827189151</v>
      </c>
      <c r="M75" s="1022">
        <f>(N37*1000000)/'T15'!B36</f>
        <v>62.20948202197483</v>
      </c>
      <c r="N75" s="1007">
        <f>(Q37*1000000)/'T15'!B36</f>
        <v>64.36696624991667</v>
      </c>
      <c r="O75" s="980"/>
      <c r="P75" s="978">
        <f>L37/'T1'!C35</f>
        <v>0.13638625402086738</v>
      </c>
      <c r="Q75" s="1084">
        <f>N37/'T2'!C35</f>
        <v>0.16156194913120123</v>
      </c>
      <c r="R75" s="1085">
        <f>Q37/'T2'!G35</f>
        <v>0.11853450681118628</v>
      </c>
      <c r="S75" s="712"/>
      <c r="T75" s="5"/>
      <c r="U75" s="417" t="s">
        <v>228</v>
      </c>
      <c r="V75" s="1022">
        <f t="shared" si="6"/>
        <v>65.39116522329356</v>
      </c>
      <c r="W75" s="1022">
        <f>(X37*1000000)/'T15'!B36</f>
        <v>55.937020853660755</v>
      </c>
      <c r="X75" s="1007">
        <f>(AA37*1000000)/'T15'!B36</f>
        <v>9.454144369632804</v>
      </c>
      <c r="Y75" s="980"/>
      <c r="Z75" s="978">
        <f>V37/'T1'!C35</f>
        <v>0.07045904820861625</v>
      </c>
      <c r="AA75" s="1084">
        <f>X37/'T2'!C35</f>
        <v>0.14527197179551748</v>
      </c>
      <c r="AB75" s="1085">
        <f>AA37/'T2'!G35</f>
        <v>0.017410209078754412</v>
      </c>
      <c r="AC75" s="712"/>
      <c r="AD75" s="5"/>
    </row>
    <row r="76" spans="1:30" ht="12.75">
      <c r="A76" s="100" t="s">
        <v>325</v>
      </c>
      <c r="B76" s="1027">
        <f t="shared" si="4"/>
        <v>0</v>
      </c>
      <c r="C76" s="1027">
        <f>(D38*1000000)/'T15'!B37</f>
        <v>0</v>
      </c>
      <c r="D76" s="1028">
        <f>(G38*1000000)/'T15'!B37</f>
        <v>0</v>
      </c>
      <c r="E76" s="949"/>
      <c r="F76" s="979">
        <f>B38/'T1'!C36</f>
        <v>0</v>
      </c>
      <c r="G76" s="1086">
        <f>D38/'T2'!C36</f>
        <v>0</v>
      </c>
      <c r="H76" s="1087">
        <f>G38/'T2'!G36</f>
        <v>0</v>
      </c>
      <c r="I76" s="5"/>
      <c r="J76" s="1090"/>
      <c r="K76" s="589" t="s">
        <v>325</v>
      </c>
      <c r="L76" s="1027">
        <f t="shared" si="5"/>
        <v>127.32583818909268</v>
      </c>
      <c r="M76" s="1027">
        <f>(N38*1000000)/'T15'!B37</f>
        <v>69.36759700330282</v>
      </c>
      <c r="N76" s="1028">
        <f>(Q38*1000000)/'T15'!B37</f>
        <v>57.95824118578985</v>
      </c>
      <c r="O76" s="982"/>
      <c r="P76" s="979">
        <f>L38/'T1'!C36</f>
        <v>0.1377379014120099</v>
      </c>
      <c r="Q76" s="1086">
        <f>N38/'T2'!C36</f>
        <v>0.16070766381741647</v>
      </c>
      <c r="R76" s="1087">
        <f>Q38/'T2'!G36</f>
        <v>0.11761763171200203</v>
      </c>
      <c r="S76" s="336"/>
      <c r="T76" s="5"/>
      <c r="U76" s="589" t="s">
        <v>325</v>
      </c>
      <c r="V76" s="1027">
        <f t="shared" si="6"/>
        <v>84.03700061759889</v>
      </c>
      <c r="W76" s="1027">
        <f>(X38*1000000)/'T15'!B37</f>
        <v>72.60223946725384</v>
      </c>
      <c r="X76" s="1028">
        <f>(AA38*1000000)/'T15'!B37</f>
        <v>11.43476115034505</v>
      </c>
      <c r="Y76" s="982"/>
      <c r="Z76" s="979">
        <f>V38/'T1'!C36</f>
        <v>0.09090912159429573</v>
      </c>
      <c r="AA76" s="1086">
        <f>X38/'T2'!C36</f>
        <v>0.16820153496364382</v>
      </c>
      <c r="AB76" s="1087">
        <f>AA38/'T2'!G36</f>
        <v>0.023205147329863098</v>
      </c>
      <c r="AC76" s="336"/>
      <c r="AD76" s="5"/>
    </row>
    <row r="77" spans="1:30" ht="12.75">
      <c r="A77" s="519" t="s">
        <v>324</v>
      </c>
      <c r="B77" s="1026">
        <f t="shared" si="4"/>
        <v>52.257319489828255</v>
      </c>
      <c r="C77" s="1026">
        <f>(D39*1000000)/'T15'!B38</f>
        <v>42.93639626066288</v>
      </c>
      <c r="D77" s="1020">
        <f>(G39*1000000)/'T15'!B38</f>
        <v>9.320923229165375</v>
      </c>
      <c r="E77" s="949"/>
      <c r="F77" s="977">
        <f>B39/'T1'!C37</f>
        <v>0.11853974891644921</v>
      </c>
      <c r="G77" s="1088">
        <f>D39/'T2'!C37</f>
        <v>0.15888533864342652</v>
      </c>
      <c r="H77" s="1089">
        <f>G39/'T2'!G37</f>
        <v>0.054633866195483244</v>
      </c>
      <c r="I77" s="5"/>
      <c r="J77" s="1090"/>
      <c r="K77" s="440" t="s">
        <v>324</v>
      </c>
      <c r="L77" s="1026">
        <f t="shared" si="5"/>
        <v>82.71389499632008</v>
      </c>
      <c r="M77" s="1026">
        <f>(N39*1000000)/'T15'!B38</f>
        <v>45.039457213506296</v>
      </c>
      <c r="N77" s="1020">
        <f>(Q39*1000000)/'T15'!B38</f>
        <v>37.67443778281378</v>
      </c>
      <c r="O77" s="983"/>
      <c r="P77" s="977">
        <f>L39/'T1'!C37</f>
        <v>0.18762700499159396</v>
      </c>
      <c r="Q77" s="1088">
        <f>N39/'T2'!C37</f>
        <v>0.16666767672442723</v>
      </c>
      <c r="R77" s="1089">
        <f>Q39/'T2'!G37</f>
        <v>0.22082578540887876</v>
      </c>
      <c r="S77" s="953"/>
      <c r="T77" s="5"/>
      <c r="U77" s="440" t="s">
        <v>324</v>
      </c>
      <c r="V77" s="1026">
        <f t="shared" si="6"/>
        <v>65.77114941174887</v>
      </c>
      <c r="W77" s="1026">
        <f>(X39*1000000)/'T15'!B38</f>
        <v>61.888893378584804</v>
      </c>
      <c r="X77" s="1020">
        <f>(AA39*1000000)/'T15'!B38</f>
        <v>3.8822560331640683</v>
      </c>
      <c r="Y77" s="982"/>
      <c r="Z77" s="977">
        <f>V39/'T1'!C37</f>
        <v>0.14919432556682408</v>
      </c>
      <c r="AA77" s="1088">
        <f>X39/'T2'!C37</f>
        <v>0.22901870299097035</v>
      </c>
      <c r="AB77" s="1089">
        <f>AA39/'T2'!G37</f>
        <v>0.022755541638710138</v>
      </c>
      <c r="AC77" s="953"/>
      <c r="AD77" s="5"/>
    </row>
    <row r="78" spans="1:30" ht="12.75">
      <c r="A78" s="346" t="s">
        <v>445</v>
      </c>
      <c r="B78" s="672"/>
      <c r="C78" s="5"/>
      <c r="D78" s="5"/>
      <c r="E78" s="5"/>
      <c r="F78" s="5"/>
      <c r="G78" s="5"/>
      <c r="H78" s="5"/>
      <c r="I78" s="5"/>
      <c r="J78" s="1090"/>
      <c r="K78" s="346" t="s">
        <v>445</v>
      </c>
      <c r="L78" s="672"/>
      <c r="M78" s="5"/>
      <c r="N78" s="5"/>
      <c r="O78" s="5"/>
      <c r="P78" s="5"/>
      <c r="Q78" s="5"/>
      <c r="R78" s="5"/>
      <c r="S78" s="5"/>
      <c r="T78" s="5"/>
      <c r="U78" s="346" t="s">
        <v>445</v>
      </c>
      <c r="V78" s="5"/>
      <c r="W78" s="5"/>
      <c r="X78" s="5"/>
      <c r="Y78" s="5"/>
      <c r="Z78" s="5"/>
      <c r="AA78" s="5"/>
      <c r="AB78" s="5"/>
      <c r="AC78" s="116"/>
      <c r="AD78" s="5"/>
    </row>
    <row r="79" spans="1:30" ht="12.75">
      <c r="A79" s="887" t="s">
        <v>22</v>
      </c>
      <c r="B79" s="492"/>
      <c r="C79" s="492"/>
      <c r="D79" s="162"/>
      <c r="E79" s="162"/>
      <c r="F79" s="162"/>
      <c r="G79" s="162"/>
      <c r="H79" s="162"/>
      <c r="I79" s="5"/>
      <c r="J79" s="1090"/>
      <c r="K79" s="887" t="s">
        <v>23</v>
      </c>
      <c r="L79" s="43"/>
      <c r="M79" s="43"/>
      <c r="N79" s="5"/>
      <c r="O79" s="5"/>
      <c r="P79" s="5"/>
      <c r="Q79" s="5"/>
      <c r="R79" s="5"/>
      <c r="S79" s="5"/>
      <c r="T79" s="5"/>
      <c r="U79" s="887" t="s">
        <v>24</v>
      </c>
      <c r="V79" s="43"/>
      <c r="W79" s="43"/>
      <c r="X79" s="5"/>
      <c r="Y79" s="5"/>
      <c r="Z79" s="5"/>
      <c r="AA79" s="5"/>
      <c r="AB79" s="5"/>
      <c r="AC79" s="116"/>
      <c r="AD79" s="5"/>
    </row>
    <row r="80" spans="1:30" ht="24" customHeight="1">
      <c r="A80" s="1383" t="s">
        <v>16</v>
      </c>
      <c r="B80" s="1532"/>
      <c r="C80" s="1532"/>
      <c r="D80" s="1532"/>
      <c r="E80" s="1532"/>
      <c r="F80" s="1532"/>
      <c r="G80" s="1532"/>
      <c r="H80" s="1532"/>
      <c r="K80" s="888" t="s">
        <v>405</v>
      </c>
      <c r="L80" s="733"/>
      <c r="M80" s="733"/>
      <c r="N80" s="733"/>
      <c r="O80" s="733"/>
      <c r="P80" s="733"/>
      <c r="Q80" s="733"/>
      <c r="R80" s="733"/>
      <c r="U80" s="1531" t="s">
        <v>406</v>
      </c>
      <c r="V80" s="1462"/>
      <c r="W80" s="1462"/>
      <c r="X80" s="1462"/>
      <c r="Y80" s="1462"/>
      <c r="Z80" s="1462"/>
      <c r="AA80" s="1462"/>
      <c r="AB80" s="1462"/>
      <c r="AC80" s="1462"/>
      <c r="AD80" s="1462"/>
    </row>
    <row r="81" ht="12.75">
      <c r="A81" s="887" t="s">
        <v>402</v>
      </c>
    </row>
    <row r="82" spans="7:29" ht="12.75">
      <c r="G82" s="8"/>
      <c r="H82" s="9"/>
      <c r="I82" s="568"/>
      <c r="Q82" s="8"/>
      <c r="R82" s="9"/>
      <c r="S82" s="9"/>
      <c r="T82" s="568"/>
      <c r="Z82" s="8"/>
      <c r="AA82" s="9"/>
      <c r="AB82" s="568"/>
      <c r="AC82" s="568"/>
    </row>
    <row r="83" spans="7:30" ht="12.75">
      <c r="G83" s="6"/>
      <c r="H83" s="170"/>
      <c r="I83" s="170"/>
      <c r="Q83" s="6"/>
      <c r="R83" s="170"/>
      <c r="S83" s="170"/>
      <c r="T83" s="170"/>
      <c r="Z83" s="6"/>
      <c r="AA83" s="170"/>
      <c r="AB83" s="170"/>
      <c r="AC83" s="954"/>
      <c r="AD83" s="742"/>
    </row>
    <row r="84" spans="7:30" ht="12.75">
      <c r="G84" s="6"/>
      <c r="H84" s="170"/>
      <c r="I84" s="170"/>
      <c r="Q84" s="6"/>
      <c r="R84" s="170"/>
      <c r="S84" s="170"/>
      <c r="T84" s="170"/>
      <c r="Z84" s="6"/>
      <c r="AA84" s="170"/>
      <c r="AB84" s="170"/>
      <c r="AC84" s="954"/>
      <c r="AD84" s="742"/>
    </row>
    <row r="85" spans="7:30" ht="12.75">
      <c r="G85" s="6"/>
      <c r="H85" s="170"/>
      <c r="I85" s="170"/>
      <c r="Q85" s="6"/>
      <c r="R85" s="170"/>
      <c r="S85" s="170"/>
      <c r="T85" s="170"/>
      <c r="Z85" s="6"/>
      <c r="AA85" s="170"/>
      <c r="AB85" s="170"/>
      <c r="AC85" s="954"/>
      <c r="AD85" s="742"/>
    </row>
    <row r="86" spans="7:30" ht="12.75">
      <c r="G86" s="6"/>
      <c r="H86" s="170"/>
      <c r="I86" s="170"/>
      <c r="Q86" s="6"/>
      <c r="R86" s="170"/>
      <c r="S86" s="170"/>
      <c r="T86" s="170"/>
      <c r="Z86" s="6"/>
      <c r="AA86" s="170"/>
      <c r="AB86" s="170"/>
      <c r="AC86" s="954"/>
      <c r="AD86" s="742"/>
    </row>
    <row r="87" spans="7:30" ht="12.75">
      <c r="G87" s="6"/>
      <c r="H87" s="170"/>
      <c r="I87" s="170"/>
      <c r="Q87" s="6"/>
      <c r="R87" s="170"/>
      <c r="S87" s="170"/>
      <c r="T87" s="170"/>
      <c r="Z87" s="6"/>
      <c r="AA87" s="170"/>
      <c r="AB87" s="170"/>
      <c r="AC87" s="954"/>
      <c r="AD87" s="742"/>
    </row>
    <row r="88" spans="7:30" ht="12.75">
      <c r="G88" s="6"/>
      <c r="H88" s="170"/>
      <c r="I88" s="170"/>
      <c r="Q88" s="6"/>
      <c r="R88" s="170"/>
      <c r="S88" s="170"/>
      <c r="T88" s="170"/>
      <c r="Z88" s="6"/>
      <c r="AA88" s="170"/>
      <c r="AB88" s="170"/>
      <c r="AC88" s="954"/>
      <c r="AD88" s="742"/>
    </row>
    <row r="89" spans="7:30" ht="12.75">
      <c r="G89" s="6"/>
      <c r="H89" s="170"/>
      <c r="I89" s="170"/>
      <c r="Q89" s="6"/>
      <c r="R89" s="170"/>
      <c r="S89" s="170"/>
      <c r="T89" s="170"/>
      <c r="Z89" s="6"/>
      <c r="AA89" s="170"/>
      <c r="AB89" s="170"/>
      <c r="AC89" s="954"/>
      <c r="AD89" s="742"/>
    </row>
    <row r="90" spans="7:30" ht="12.75">
      <c r="G90" s="6"/>
      <c r="H90" s="170"/>
      <c r="I90" s="170"/>
      <c r="Q90" s="6"/>
      <c r="R90" s="170"/>
      <c r="S90" s="170"/>
      <c r="T90" s="170"/>
      <c r="Z90" s="6"/>
      <c r="AA90" s="170"/>
      <c r="AB90" s="170"/>
      <c r="AC90" s="954"/>
      <c r="AD90" s="742"/>
    </row>
    <row r="91" spans="7:30" ht="12.75">
      <c r="G91" s="6"/>
      <c r="H91" s="170"/>
      <c r="I91" s="170"/>
      <c r="Q91" s="6"/>
      <c r="R91" s="170"/>
      <c r="S91" s="170"/>
      <c r="T91" s="170"/>
      <c r="Z91" s="6"/>
      <c r="AA91" s="170"/>
      <c r="AB91" s="170"/>
      <c r="AC91" s="954"/>
      <c r="AD91" s="742"/>
    </row>
    <row r="92" spans="7:30" ht="12.75">
      <c r="G92" s="6"/>
      <c r="H92" s="170"/>
      <c r="I92" s="170"/>
      <c r="Q92" s="6"/>
      <c r="R92" s="170"/>
      <c r="S92" s="170"/>
      <c r="T92" s="170"/>
      <c r="Z92" s="6"/>
      <c r="AA92" s="170"/>
      <c r="AB92" s="170"/>
      <c r="AC92" s="954"/>
      <c r="AD92" s="742"/>
    </row>
    <row r="93" spans="7:30" ht="12.75">
      <c r="G93" s="6"/>
      <c r="H93" s="170"/>
      <c r="I93" s="170"/>
      <c r="Q93" s="6"/>
      <c r="R93" s="170"/>
      <c r="S93" s="170"/>
      <c r="T93" s="170"/>
      <c r="Z93" s="6"/>
      <c r="AA93" s="170"/>
      <c r="AB93" s="170"/>
      <c r="AC93" s="954"/>
      <c r="AD93" s="742"/>
    </row>
    <row r="94" spans="7:30" ht="12.75">
      <c r="G94" s="6"/>
      <c r="H94" s="170"/>
      <c r="I94" s="170"/>
      <c r="Q94" s="6"/>
      <c r="R94" s="170"/>
      <c r="S94" s="170"/>
      <c r="T94" s="170"/>
      <c r="Z94" s="6"/>
      <c r="AA94" s="170"/>
      <c r="AB94" s="170"/>
      <c r="AC94" s="954"/>
      <c r="AD94" s="742"/>
    </row>
    <row r="95" spans="7:30" ht="12.75">
      <c r="G95" s="6"/>
      <c r="H95" s="170"/>
      <c r="I95" s="170"/>
      <c r="Q95" s="6"/>
      <c r="R95" s="170"/>
      <c r="S95" s="170"/>
      <c r="T95" s="170"/>
      <c r="Z95" s="6"/>
      <c r="AA95" s="170"/>
      <c r="AB95" s="170"/>
      <c r="AC95" s="954"/>
      <c r="AD95" s="742"/>
    </row>
    <row r="96" spans="7:30" ht="12.75">
      <c r="G96" s="6"/>
      <c r="H96" s="170"/>
      <c r="I96" s="170"/>
      <c r="Q96" s="6"/>
      <c r="R96" s="170"/>
      <c r="S96" s="170"/>
      <c r="T96" s="170"/>
      <c r="Z96" s="6"/>
      <c r="AA96" s="170"/>
      <c r="AB96" s="170"/>
      <c r="AC96" s="954"/>
      <c r="AD96" s="742"/>
    </row>
    <row r="97" spans="7:30" ht="12.75">
      <c r="G97" s="6"/>
      <c r="H97" s="170"/>
      <c r="I97" s="170"/>
      <c r="Q97" s="6"/>
      <c r="R97" s="170"/>
      <c r="S97" s="170"/>
      <c r="T97" s="170"/>
      <c r="Z97" s="6"/>
      <c r="AA97" s="170"/>
      <c r="AB97" s="170"/>
      <c r="AC97" s="954"/>
      <c r="AD97" s="742"/>
    </row>
    <row r="98" spans="7:30" ht="12.75">
      <c r="G98" s="6"/>
      <c r="H98" s="170"/>
      <c r="I98" s="170"/>
      <c r="Q98" s="6"/>
      <c r="R98" s="170"/>
      <c r="S98" s="170"/>
      <c r="T98" s="170"/>
      <c r="Z98" s="6"/>
      <c r="AA98" s="170"/>
      <c r="AB98" s="170"/>
      <c r="AC98" s="954"/>
      <c r="AD98" s="742"/>
    </row>
    <row r="99" spans="7:30" ht="12.75">
      <c r="G99" s="6"/>
      <c r="H99" s="170"/>
      <c r="I99" s="170"/>
      <c r="Q99" s="6"/>
      <c r="R99" s="170"/>
      <c r="S99" s="170"/>
      <c r="T99" s="170"/>
      <c r="Z99" s="6"/>
      <c r="AA99" s="170"/>
      <c r="AB99" s="170"/>
      <c r="AC99" s="954"/>
      <c r="AD99" s="742"/>
    </row>
    <row r="100" spans="7:30" ht="12.75">
      <c r="G100" s="6"/>
      <c r="H100" s="170"/>
      <c r="I100" s="170"/>
      <c r="Q100" s="6"/>
      <c r="R100" s="170"/>
      <c r="S100" s="170"/>
      <c r="T100" s="170"/>
      <c r="Z100" s="6"/>
      <c r="AA100" s="170"/>
      <c r="AB100" s="170"/>
      <c r="AC100" s="954"/>
      <c r="AD100" s="742"/>
    </row>
    <row r="101" spans="7:30" ht="12.75">
      <c r="G101" s="6"/>
      <c r="H101" s="170"/>
      <c r="I101" s="170"/>
      <c r="Q101" s="6"/>
      <c r="R101" s="170"/>
      <c r="S101" s="170"/>
      <c r="T101" s="170"/>
      <c r="Z101" s="6"/>
      <c r="AA101" s="170"/>
      <c r="AB101" s="170"/>
      <c r="AC101" s="954"/>
      <c r="AD101" s="742"/>
    </row>
    <row r="102" spans="7:30" ht="12.75">
      <c r="G102" s="6"/>
      <c r="H102" s="170"/>
      <c r="I102" s="170"/>
      <c r="Q102" s="6"/>
      <c r="R102" s="170"/>
      <c r="S102" s="170"/>
      <c r="T102" s="170"/>
      <c r="Z102" s="6"/>
      <c r="AA102" s="170"/>
      <c r="AB102" s="170"/>
      <c r="AC102" s="954"/>
      <c r="AD102" s="742"/>
    </row>
    <row r="105" ht="12.75">
      <c r="AD105" s="955"/>
    </row>
  </sheetData>
  <mergeCells count="41">
    <mergeCell ref="U80:AD80"/>
    <mergeCell ref="B7:H7"/>
    <mergeCell ref="B8:B9"/>
    <mergeCell ref="A41:H41"/>
    <mergeCell ref="L46:L47"/>
    <mergeCell ref="P46:P47"/>
    <mergeCell ref="P45:R45"/>
    <mergeCell ref="A80:H80"/>
    <mergeCell ref="L45:N45"/>
    <mergeCell ref="Q46:Q47"/>
    <mergeCell ref="A2:H3"/>
    <mergeCell ref="A5:H5"/>
    <mergeCell ref="G8:H8"/>
    <mergeCell ref="U5:AB5"/>
    <mergeCell ref="K5:R5"/>
    <mergeCell ref="AA8:AB8"/>
    <mergeCell ref="K2:R3"/>
    <mergeCell ref="L7:R7"/>
    <mergeCell ref="L8:L9"/>
    <mergeCell ref="Q8:R8"/>
    <mergeCell ref="R46:R47"/>
    <mergeCell ref="M46:M47"/>
    <mergeCell ref="N46:N47"/>
    <mergeCell ref="B46:B47"/>
    <mergeCell ref="B45:D45"/>
    <mergeCell ref="F45:H45"/>
    <mergeCell ref="C46:C47"/>
    <mergeCell ref="D46:D47"/>
    <mergeCell ref="F46:F47"/>
    <mergeCell ref="G46:G47"/>
    <mergeCell ref="H46:H47"/>
    <mergeCell ref="Z46:Z47"/>
    <mergeCell ref="AA46:AA47"/>
    <mergeCell ref="AB46:AB47"/>
    <mergeCell ref="V7:AB7"/>
    <mergeCell ref="V8:V9"/>
    <mergeCell ref="V45:X45"/>
    <mergeCell ref="Z45:AB45"/>
    <mergeCell ref="V46:V47"/>
    <mergeCell ref="W46:W47"/>
    <mergeCell ref="X46:X47"/>
  </mergeCells>
  <hyperlinks>
    <hyperlink ref="R1" location="Sommaire!A27" display="Retour sommaire"/>
    <hyperlink ref="AB1" location="Sommaire!A27" display="Retour sommaire"/>
    <hyperlink ref="H1" location="Sommaire!A27" display="Retour sommaire"/>
  </hyperlinks>
  <printOptions/>
  <pageMargins left="0.75" right="0.75" top="1" bottom="1" header="0.4921259845" footer="0.4921259845"/>
  <pageSetup horizontalDpi="600" verticalDpi="600" orientation="portrait" paperSize="9" scale="62"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2" manualBreakCount="2">
    <brk id="10" max="80" man="1"/>
    <brk id="20" max="80" man="1"/>
  </colBreaks>
</worksheet>
</file>

<file path=xl/worksheets/sheet15.xml><?xml version="1.0" encoding="utf-8"?>
<worksheet xmlns="http://schemas.openxmlformats.org/spreadsheetml/2006/main" xmlns:r="http://schemas.openxmlformats.org/officeDocument/2006/relationships">
  <sheetPr>
    <tabColor indexed="45"/>
  </sheetPr>
  <dimension ref="A1:P82"/>
  <sheetViews>
    <sheetView view="pageBreakPreview" zoomScale="80" zoomScaleSheetLayoutView="80" workbookViewId="0" topLeftCell="A1">
      <selection activeCell="A3" sqref="A3:J3"/>
    </sheetView>
  </sheetViews>
  <sheetFormatPr defaultColWidth="11.421875" defaultRowHeight="12.75"/>
  <cols>
    <col min="1" max="1" width="31.140625" style="0" customWidth="1"/>
    <col min="2" max="4" width="13.7109375" style="0" customWidth="1"/>
    <col min="5" max="5" width="14.57421875" style="0" customWidth="1"/>
    <col min="6" max="7" width="13.7109375" style="0" customWidth="1"/>
    <col min="8" max="8" width="15.57421875" style="0" customWidth="1"/>
  </cols>
  <sheetData>
    <row r="1" spans="1:16" ht="20.25">
      <c r="A1" s="956" t="s">
        <v>41</v>
      </c>
      <c r="B1" s="903"/>
      <c r="C1" s="903"/>
      <c r="D1" s="903"/>
      <c r="E1" s="903"/>
      <c r="F1" s="903"/>
      <c r="G1" s="7" t="s">
        <v>164</v>
      </c>
      <c r="I1" s="493"/>
      <c r="J1" s="493"/>
      <c r="K1" s="493"/>
      <c r="L1" s="493"/>
      <c r="M1" s="493"/>
      <c r="N1" s="493"/>
      <c r="O1" s="185"/>
      <c r="P1" s="493"/>
    </row>
    <row r="2" spans="1:7" ht="13.5" customHeight="1">
      <c r="A2" s="707" t="s">
        <v>193</v>
      </c>
      <c r="B2" s="903"/>
      <c r="C2" s="903"/>
      <c r="D2" s="903"/>
      <c r="E2" s="903"/>
      <c r="F2" s="903"/>
      <c r="G2" s="903"/>
    </row>
    <row r="3" spans="1:7" ht="15" customHeight="1">
      <c r="A3" s="1111" t="s">
        <v>457</v>
      </c>
      <c r="B3" s="18"/>
      <c r="C3" s="6"/>
      <c r="D3" s="6"/>
      <c r="E3" s="6"/>
      <c r="F3" s="6"/>
      <c r="G3" s="6"/>
    </row>
    <row r="4" spans="1:7" s="620" customFormat="1" ht="24.75" customHeight="1">
      <c r="A4" s="551" t="s">
        <v>195</v>
      </c>
      <c r="B4" s="993" t="s">
        <v>29</v>
      </c>
      <c r="C4" s="994" t="s">
        <v>30</v>
      </c>
      <c r="D4" s="958" t="s">
        <v>31</v>
      </c>
      <c r="E4" s="994" t="s">
        <v>32</v>
      </c>
      <c r="F4" s="994" t="s">
        <v>33</v>
      </c>
      <c r="G4" s="959" t="s">
        <v>34</v>
      </c>
    </row>
    <row r="5" spans="1:7" ht="12.75">
      <c r="A5" s="992" t="s">
        <v>201</v>
      </c>
      <c r="B5" s="1269">
        <f>('T2'!C8*1000000)/'T15'!B9</f>
        <v>269.6841947699613</v>
      </c>
      <c r="C5" s="960">
        <f>('T7'!D8*1000000)/'T15'!B9</f>
        <v>62.28791314626392</v>
      </c>
      <c r="D5" s="960">
        <f>('T6'!C8*1000000)/'T15'!B9</f>
        <v>330.6147391612613</v>
      </c>
      <c r="E5" s="960">
        <f>('T4'!F8*1000000)/'T15'!B9</f>
        <v>25.26472150264933</v>
      </c>
      <c r="F5" s="960">
        <f>('T11'!B8*1000000)/'T15'!B9</f>
        <v>366.7290540364177</v>
      </c>
      <c r="G5" s="1119">
        <f>('T9'!I8*1000000)/'T15'!B9</f>
        <v>100.83123107958308</v>
      </c>
    </row>
    <row r="6" spans="1:7" ht="12.75">
      <c r="A6" s="417" t="s">
        <v>202</v>
      </c>
      <c r="B6" s="1270">
        <f>('T2'!C9*1000000)/'T15'!B10</f>
        <v>225.05188359616164</v>
      </c>
      <c r="C6" s="961">
        <f>('T7'!D9*1000000)/'T15'!B10</f>
        <v>67.82785939636517</v>
      </c>
      <c r="D6" s="961">
        <f>('T6'!C9*1000000)/'T15'!B10</f>
        <v>313.42033424086617</v>
      </c>
      <c r="E6" s="961">
        <f>('T4'!F9*1000000)/'T15'!B10</f>
        <v>67.01615950881505</v>
      </c>
      <c r="F6" s="961">
        <f>('T11'!B9*1000000)/'T15'!B10</f>
        <v>107.27317396457467</v>
      </c>
      <c r="G6" s="1120">
        <f>('T9'!I9*1000000)/'T15'!B10</f>
        <v>81.51483706911417</v>
      </c>
    </row>
    <row r="7" spans="1:7" ht="12.75">
      <c r="A7" s="403" t="s">
        <v>203</v>
      </c>
      <c r="B7" s="1271">
        <f>('T2'!C10*1000000)/'T15'!B11</f>
        <v>292.57841147731455</v>
      </c>
      <c r="C7" s="962">
        <f>('T7'!D10*1000000)/'T15'!B11</f>
        <v>73.1043739941834</v>
      </c>
      <c r="D7" s="962">
        <f>('T6'!C10*1000000)/'T15'!B11</f>
        <v>369.23847036494453</v>
      </c>
      <c r="E7" s="962">
        <f>('T4'!F10*1000000)/'T15'!B11</f>
        <v>79.80560659310524</v>
      </c>
      <c r="F7" s="962">
        <f>('T11'!B10*1000000)/'T15'!B11</f>
        <v>363.60788415879455</v>
      </c>
      <c r="G7" s="1119">
        <f>('T9'!I10*1000000)/'T15'!B11</f>
        <v>103.67398191514697</v>
      </c>
    </row>
    <row r="8" spans="1:7" ht="12.75">
      <c r="A8" s="417" t="s">
        <v>204</v>
      </c>
      <c r="B8" s="1270">
        <f>('T2'!C11*1000000)/'T15'!B12</f>
        <v>315.09615394830735</v>
      </c>
      <c r="C8" s="961">
        <f>('T7'!D11*1000000)/'T15'!B12</f>
        <v>70.10437984681425</v>
      </c>
      <c r="D8" s="961">
        <f>('T6'!C11*1000000)/'T15'!B12</f>
        <v>367.4034331926838</v>
      </c>
      <c r="E8" s="961">
        <f>('T4'!F11*1000000)/'T15'!B12</f>
        <v>49.5439309725707</v>
      </c>
      <c r="F8" s="961">
        <f>('T11'!B11*1000000)/'T15'!B12</f>
        <v>294.7455224422366</v>
      </c>
      <c r="G8" s="1120">
        <f>('T9'!I11*1000000)/'T15'!B12</f>
        <v>101.48317547894894</v>
      </c>
    </row>
    <row r="9" spans="1:7" ht="12.75">
      <c r="A9" s="403" t="s">
        <v>205</v>
      </c>
      <c r="B9" s="1271">
        <f>('T2'!C12*1000000)/'T15'!B13</f>
        <v>225.583826053786</v>
      </c>
      <c r="C9" s="962">
        <f>('T7'!D12*1000000)/'T15'!B13</f>
        <v>59.333969101659356</v>
      </c>
      <c r="D9" s="962">
        <f>('T6'!C12*1000000)/'T15'!B13</f>
        <v>306.96227350753384</v>
      </c>
      <c r="E9" s="962">
        <f>('T4'!F12*1000000)/'T15'!B13</f>
        <v>33.73534022506199</v>
      </c>
      <c r="F9" s="962">
        <f>('T11'!B12*1000000)/'T15'!B13</f>
        <v>94.17399473583826</v>
      </c>
      <c r="G9" s="1119">
        <f>('T9'!I12*1000000)/'T15'!B13</f>
        <v>79.13759298111768</v>
      </c>
    </row>
    <row r="10" spans="1:7" ht="12.75">
      <c r="A10" s="417" t="s">
        <v>206</v>
      </c>
      <c r="B10" s="1270">
        <f>('T2'!C13*1000000)/'T15'!B14</f>
        <v>256.9086149434404</v>
      </c>
      <c r="C10" s="961">
        <f>('T7'!D13*1000000)/'T15'!B14</f>
        <v>70.6606834816581</v>
      </c>
      <c r="D10" s="961">
        <f>('T6'!C13*1000000)/'T15'!B14</f>
        <v>337.9307107709592</v>
      </c>
      <c r="E10" s="961">
        <f>('T4'!F13*1000000)/'T15'!B14</f>
        <v>28.338104554577452</v>
      </c>
      <c r="F10" s="961">
        <f>('T11'!B13*1000000)/'T15'!B14</f>
        <v>221.07750705605835</v>
      </c>
      <c r="G10" s="1120">
        <f>('T9'!I13*1000000)/'T15'!B14</f>
        <v>92.21205419236773</v>
      </c>
    </row>
    <row r="11" spans="1:7" ht="12.75">
      <c r="A11" s="403" t="s">
        <v>207</v>
      </c>
      <c r="B11" s="1271">
        <f>('T2'!C14*1000000)/'T15'!B15</f>
        <v>316.2113023148663</v>
      </c>
      <c r="C11" s="962">
        <f>('T7'!D14*1000000)/'T15'!B15</f>
        <v>67.29721246581624</v>
      </c>
      <c r="D11" s="962">
        <f>('T6'!C14*1000000)/'T15'!B15</f>
        <v>362.0962370432385</v>
      </c>
      <c r="E11" s="962">
        <f>('T4'!F14*1000000)/'T15'!B15</f>
        <v>42.0588669197155</v>
      </c>
      <c r="F11" s="962">
        <f>('T11'!B14*1000000)/'T15'!B15</f>
        <v>256.24392323071123</v>
      </c>
      <c r="G11" s="1119">
        <f>('T9'!I14*1000000)/'T15'!B15</f>
        <v>95.41833870026502</v>
      </c>
    </row>
    <row r="12" spans="1:7" ht="12.75">
      <c r="A12" s="417" t="s">
        <v>208</v>
      </c>
      <c r="B12" s="1270">
        <f>('T2'!C15*1000000)/'T15'!B16</f>
        <v>1352.523847670891</v>
      </c>
      <c r="C12" s="961">
        <f>('T7'!D15*1000000)/'T15'!B16</f>
        <v>46.87173250715028</v>
      </c>
      <c r="D12" s="961">
        <f>('T6'!C15*1000000)/'T15'!B16</f>
        <v>1671.616728919946</v>
      </c>
      <c r="E12" s="961">
        <f>('T4'!F15*1000000)/'T15'!B16</f>
        <v>355.6191354032951</v>
      </c>
      <c r="F12" s="961">
        <f>('T11'!B15*1000000)/'T15'!B16</f>
        <v>965.5559137397973</v>
      </c>
      <c r="G12" s="1120">
        <f>('T9'!I15*1000000)/'T15'!B16</f>
        <v>116.70082393099699</v>
      </c>
    </row>
    <row r="13" spans="1:7" ht="12.75">
      <c r="A13" s="403" t="s">
        <v>209</v>
      </c>
      <c r="B13" s="1271">
        <f>('T2'!C16*1000000)/'T15'!B17</f>
        <v>282.4628750309222</v>
      </c>
      <c r="C13" s="962">
        <f>('T7'!D16*1000000)/'T15'!B17</f>
        <v>72.38713169311177</v>
      </c>
      <c r="D13" s="962">
        <f>('T6'!C16*1000000)/'T15'!B17</f>
        <v>356.7108989120347</v>
      </c>
      <c r="E13" s="962">
        <f>('T4'!F16*1000000)/'T15'!B17</f>
        <v>53.101853343007086</v>
      </c>
      <c r="F13" s="962">
        <f>('T11'!B16*1000000)/'T15'!B17</f>
        <v>174.42248267938643</v>
      </c>
      <c r="G13" s="1119">
        <f>('T9'!I16*1000000)/'T15'!B17</f>
        <v>97.04192310693539</v>
      </c>
    </row>
    <row r="14" spans="1:7" ht="12.75">
      <c r="A14" s="417" t="s">
        <v>210</v>
      </c>
      <c r="B14" s="1270">
        <f>('T2'!C17*1000000)/'T15'!B18</f>
        <v>242.22956610922765</v>
      </c>
      <c r="C14" s="961">
        <f>('T7'!D17*1000000)/'T15'!B18</f>
        <v>68.19268906718807</v>
      </c>
      <c r="D14" s="961">
        <f>('T6'!C17*1000000)/'T15'!B18</f>
        <v>322.92414820990257</v>
      </c>
      <c r="E14" s="961">
        <f>('T4'!F17*1000000)/'T15'!B18</f>
        <v>95.59519221974483</v>
      </c>
      <c r="F14" s="961">
        <f>('T11'!B17*1000000)/'T15'!B18</f>
        <v>249.12992244935293</v>
      </c>
      <c r="G14" s="1120">
        <f>('T9'!I17*1000000)/'T15'!B18</f>
        <v>87.93534147325238</v>
      </c>
    </row>
    <row r="15" spans="1:7" ht="12.75">
      <c r="A15" s="403" t="s">
        <v>211</v>
      </c>
      <c r="B15" s="1271">
        <f>('T2'!C18*1000000)/'T15'!B19</f>
        <v>409.24893549345586</v>
      </c>
      <c r="C15" s="962">
        <f>('T7'!D18*1000000)/'T15'!B19</f>
        <v>67.74489540805975</v>
      </c>
      <c r="D15" s="962">
        <f>('T6'!C18*1000000)/'T15'!B19</f>
        <v>459.60241842273706</v>
      </c>
      <c r="E15" s="962">
        <f>('T4'!F18*1000000)/'T15'!B19</f>
        <v>38.735210460110295</v>
      </c>
      <c r="F15" s="962">
        <f>('T11'!B18*1000000)/'T15'!B19</f>
        <v>321.6488915126137</v>
      </c>
      <c r="G15" s="1119">
        <f>('T9'!I18*1000000)/'T15'!B19</f>
        <v>154.45652899528645</v>
      </c>
    </row>
    <row r="16" spans="1:7" ht="12.75">
      <c r="A16" s="417" t="s">
        <v>212</v>
      </c>
      <c r="B16" s="1270">
        <f>('T2'!C19*1000000)/'T15'!B20</f>
        <v>294.42388372933203</v>
      </c>
      <c r="C16" s="961">
        <f>('T7'!D19*1000000)/'T15'!B20</f>
        <v>61.21924723730779</v>
      </c>
      <c r="D16" s="961">
        <f>('T6'!C19*1000000)/'T15'!B20</f>
        <v>352.27677600751326</v>
      </c>
      <c r="E16" s="961">
        <f>('T4'!F19*1000000)/'T15'!B20</f>
        <v>29.199047291603353</v>
      </c>
      <c r="F16" s="961">
        <f>('T11'!B19*1000000)/'T15'!B20</f>
        <v>291.2709593976435</v>
      </c>
      <c r="G16" s="1120">
        <f>('T9'!I19*1000000)/'T15'!B20</f>
        <v>90.54205349485088</v>
      </c>
    </row>
    <row r="17" spans="1:7" ht="12.75">
      <c r="A17" s="403" t="s">
        <v>213</v>
      </c>
      <c r="B17" s="1271">
        <f>('T2'!C20*1000000)/'T15'!B21</f>
        <v>238.46581551187663</v>
      </c>
      <c r="C17" s="962">
        <f>('T7'!D20*1000000)/'T15'!B21</f>
        <v>76.99521458943936</v>
      </c>
      <c r="D17" s="962">
        <f>('T6'!C20*1000000)/'T15'!B21</f>
        <v>324.5499475741273</v>
      </c>
      <c r="E17" s="962">
        <f>('T4'!F20*1000000)/'T15'!B21</f>
        <v>39.17786993017016</v>
      </c>
      <c r="F17" s="962">
        <f>('T11'!B20*1000000)/'T15'!B21</f>
        <v>112.87508240898838</v>
      </c>
      <c r="G17" s="1119">
        <f>('T9'!I20*1000000)/'T15'!B21</f>
        <v>86.61222889947784</v>
      </c>
    </row>
    <row r="18" spans="1:7" ht="12.75">
      <c r="A18" s="417" t="s">
        <v>214</v>
      </c>
      <c r="B18" s="1270">
        <f>('T2'!C21*1000000)/'T15'!B22</f>
        <v>310.02252503268954</v>
      </c>
      <c r="C18" s="961">
        <f>('T7'!D21*1000000)/'T15'!B22</f>
        <v>75.6803353098164</v>
      </c>
      <c r="D18" s="961">
        <f>('T6'!C21*1000000)/'T15'!B22</f>
        <v>367.8766962700342</v>
      </c>
      <c r="E18" s="961">
        <f>('T4'!F21*1000000)/'T15'!B22</f>
        <v>70.32527797035569</v>
      </c>
      <c r="F18" s="961">
        <f>('T11'!B21*1000000)/'T15'!B22</f>
        <v>436.9682880263349</v>
      </c>
      <c r="G18" s="1120">
        <f>('T9'!I21*1000000)/'T15'!B22</f>
        <v>88.91975985779465</v>
      </c>
    </row>
    <row r="19" spans="1:7" ht="12.75">
      <c r="A19" s="403" t="s">
        <v>215</v>
      </c>
      <c r="B19" s="1271">
        <f>('T2'!C22*1000000)/'T15'!B23</f>
        <v>287.0457333995983</v>
      </c>
      <c r="C19" s="962">
        <f>('T7'!D22*1000000)/'T15'!B23</f>
        <v>75.68115190191726</v>
      </c>
      <c r="D19" s="962">
        <f>('T6'!C22*1000000)/'T15'!B23</f>
        <v>355.25339756548783</v>
      </c>
      <c r="E19" s="962">
        <f>('T4'!F22*1000000)/'T15'!B23</f>
        <v>45.34158477594977</v>
      </c>
      <c r="F19" s="962">
        <f>('T11'!B22*1000000)/'T15'!B23</f>
        <v>169.42922945834974</v>
      </c>
      <c r="G19" s="1119">
        <f>('T9'!I22*1000000)/'T15'!B23</f>
        <v>78.26931700205066</v>
      </c>
    </row>
    <row r="20" spans="1:7" ht="12.75">
      <c r="A20" s="417" t="s">
        <v>216</v>
      </c>
      <c r="B20" s="1270">
        <f>('T2'!C23*1000000)/'T15'!B24</f>
        <v>269.49220713685224</v>
      </c>
      <c r="C20" s="961">
        <f>('T7'!D23*1000000)/'T15'!B24</f>
        <v>110.95321614966736</v>
      </c>
      <c r="D20" s="961">
        <f>('T6'!C23*1000000)/'T15'!B24</f>
        <v>362.1478515616666</v>
      </c>
      <c r="E20" s="961">
        <f>('T4'!F23*1000000)/'T15'!B24</f>
        <v>61.27819598605404</v>
      </c>
      <c r="F20" s="961">
        <f>('T11'!B23*1000000)/'T15'!B24</f>
        <v>148.32071667242766</v>
      </c>
      <c r="G20" s="1120">
        <f>('T9'!I23*1000000)/'T15'!B24</f>
        <v>80.47549320838294</v>
      </c>
    </row>
    <row r="21" spans="1:7" ht="12.75">
      <c r="A21" s="403" t="s">
        <v>217</v>
      </c>
      <c r="B21" s="1271">
        <f>('T2'!C24*1000000)/'T15'!B25</f>
        <v>214.22532133584352</v>
      </c>
      <c r="C21" s="962">
        <f>('T7'!D24*1000000)/'T15'!B25</f>
        <v>62.56241829688572</v>
      </c>
      <c r="D21" s="962">
        <f>('T6'!C24*1000000)/'T15'!B25</f>
        <v>288.47341659982175</v>
      </c>
      <c r="E21" s="962">
        <f>('T4'!F24*1000000)/'T15'!B25</f>
        <v>27.849490029818035</v>
      </c>
      <c r="F21" s="962">
        <f>('T11'!B24*1000000)/'T15'!B25</f>
        <v>252.2509162003996</v>
      </c>
      <c r="G21" s="1119">
        <f>('T9'!I24*1000000)/'T15'!B25</f>
        <v>72.19796407231655</v>
      </c>
    </row>
    <row r="22" spans="1:7" ht="12.75">
      <c r="A22" s="417" t="s">
        <v>218</v>
      </c>
      <c r="B22" s="1270">
        <f>('T2'!C25*1000000)/'T15'!B26</f>
        <v>329.78867258462606</v>
      </c>
      <c r="C22" s="961">
        <f>('T7'!D25*1000000)/'T15'!B26</f>
        <v>69.19808399853363</v>
      </c>
      <c r="D22" s="961">
        <f>('T6'!C25*1000000)/'T15'!B26</f>
        <v>374.9835465684448</v>
      </c>
      <c r="E22" s="961">
        <f>('T4'!F25*1000000)/'T15'!B26</f>
        <v>42.53805350671259</v>
      </c>
      <c r="F22" s="961">
        <f>('T11'!B25*1000000)/'T15'!B26</f>
        <v>301.4182403584678</v>
      </c>
      <c r="G22" s="1120">
        <f>('T9'!I25*1000000)/'T15'!B26</f>
        <v>113.35235259818704</v>
      </c>
    </row>
    <row r="23" spans="1:7" ht="12.75">
      <c r="A23" s="403" t="s">
        <v>219</v>
      </c>
      <c r="B23" s="1271">
        <f>('T2'!C26*1000000)/'T15'!B27</f>
        <v>241.95022425133794</v>
      </c>
      <c r="C23" s="962">
        <f>('T7'!D26*1000000)/'T15'!B27</f>
        <v>57.974957498087136</v>
      </c>
      <c r="D23" s="962">
        <f>('T6'!C26*1000000)/'T15'!B27</f>
        <v>294.20989164492875</v>
      </c>
      <c r="E23" s="962">
        <f>('T4'!F26*1000000)/'T15'!B27</f>
        <v>35.05862783318523</v>
      </c>
      <c r="F23" s="962">
        <f>('T11'!B26*1000000)/'T15'!B27</f>
        <v>166.66555349507948</v>
      </c>
      <c r="G23" s="1119">
        <f>('T9'!I26*1000000)/'T15'!B27</f>
        <v>79.66852366766702</v>
      </c>
    </row>
    <row r="24" spans="1:7" ht="12.75">
      <c r="A24" s="417" t="s">
        <v>220</v>
      </c>
      <c r="B24" s="1270">
        <f>('T2'!C27*1000000)/'T15'!B28</f>
        <v>265.855494385604</v>
      </c>
      <c r="C24" s="961">
        <f>('T7'!D27*1000000)/'T15'!B28</f>
        <v>69.91797099438207</v>
      </c>
      <c r="D24" s="961">
        <f>('T6'!C27*1000000)/'T15'!B28</f>
        <v>331.44104386438573</v>
      </c>
      <c r="E24" s="961">
        <f>('T4'!F27*1000000)/'T15'!B28</f>
        <v>43.90747181741121</v>
      </c>
      <c r="F24" s="961">
        <f>('T11'!B27*1000000)/'T15'!B28</f>
        <v>292.95012453531785</v>
      </c>
      <c r="G24" s="1120">
        <f>('T9'!I27*1000000)/'T15'!B28</f>
        <v>82.2441897763392</v>
      </c>
    </row>
    <row r="25" spans="1:7" ht="12.75">
      <c r="A25" s="403" t="s">
        <v>221</v>
      </c>
      <c r="B25" s="1271">
        <f>('T2'!C28*1000000)/'T15'!B29</f>
        <v>261.4303166116133</v>
      </c>
      <c r="C25" s="962">
        <f>('T7'!D28*1000000)/'T15'!B29</f>
        <v>62.63057257179278</v>
      </c>
      <c r="D25" s="962">
        <f>('T6'!C28*1000000)/'T15'!B29</f>
        <v>305.13845751111603</v>
      </c>
      <c r="E25" s="962">
        <f>('T4'!F28*1000000)/'T15'!B29</f>
        <v>34.957407416775006</v>
      </c>
      <c r="F25" s="962">
        <f>('T11'!B28*1000000)/'T15'!B29</f>
        <v>239.90814029880568</v>
      </c>
      <c r="G25" s="1119">
        <f>('T9'!I28*1000000)/'T15'!B29</f>
        <v>91.84341914238165</v>
      </c>
    </row>
    <row r="26" spans="1:7" ht="12.75">
      <c r="A26" s="429" t="s">
        <v>222</v>
      </c>
      <c r="B26" s="1272">
        <f>('T2'!C29*1000000)/'T15'!B30</f>
        <v>273.2661839259952</v>
      </c>
      <c r="C26" s="963">
        <f>('T7'!D29*1000000)/'T15'!B30</f>
        <v>68.956009529622</v>
      </c>
      <c r="D26" s="963">
        <f>('T6'!C29*1000000)/'T15'!B30</f>
        <v>341.4622697554963</v>
      </c>
      <c r="E26" s="963">
        <f>('T4'!F29*1000000)/'T15'!B30</f>
        <v>48.24766931864134</v>
      </c>
      <c r="F26" s="963">
        <f>('T11'!B29*1000000)/'T15'!B30</f>
        <v>247.0360751490099</v>
      </c>
      <c r="G26" s="1121">
        <f>('T9'!I29*1000000)/'T15'!B30</f>
        <v>89.14355206193501</v>
      </c>
    </row>
    <row r="27" spans="1:7" ht="12.75">
      <c r="A27" s="403" t="s">
        <v>223</v>
      </c>
      <c r="B27" s="1271">
        <f>('T2'!C30*1000000)/'T15'!B31</f>
        <v>287.0872537208301</v>
      </c>
      <c r="C27" s="962">
        <f>('T7'!D30*1000000)/'T15'!B31</f>
        <v>114.07469874222886</v>
      </c>
      <c r="D27" s="962">
        <f>('T6'!C30*1000000)/'T15'!B31</f>
        <v>343.32124763231764</v>
      </c>
      <c r="E27" s="962">
        <f>('T4'!F30*1000000)/'T15'!B31</f>
        <v>43.729368421859135</v>
      </c>
      <c r="F27" s="962">
        <f>('T11'!B30*1000000)/'T15'!B31</f>
        <v>339.73810673478863</v>
      </c>
      <c r="G27" s="1119">
        <f>('T9'!I30*1000000)/'T15'!B31</f>
        <v>61.858004140902494</v>
      </c>
    </row>
    <row r="28" spans="1:7" ht="12.75">
      <c r="A28" s="440" t="s">
        <v>224</v>
      </c>
      <c r="B28" s="1273">
        <f>('T2'!C31*1000000)/'T15'!B32</f>
        <v>265.73994563292905</v>
      </c>
      <c r="C28" s="964">
        <f>('T7'!D31*1000000)/'T15'!B32</f>
        <v>67.24766937396015</v>
      </c>
      <c r="D28" s="964">
        <f>('T6'!C31*1000000)/'T15'!B32</f>
        <v>331.7124044395471</v>
      </c>
      <c r="E28" s="964">
        <f>('T4'!F31*1000000)/'T15'!B32</f>
        <v>47.407764723319474</v>
      </c>
      <c r="F28" s="964">
        <f>('T11'!B31*1000000)/'T15'!B32</f>
        <v>264.26840741356057</v>
      </c>
      <c r="G28" s="1122">
        <f>('T9'!I31*1000000)/'T15'!B32</f>
        <v>84.07145580091107</v>
      </c>
    </row>
    <row r="29" spans="1:7" ht="12.75">
      <c r="A29" s="403" t="s">
        <v>225</v>
      </c>
      <c r="B29" s="1271">
        <f>('T2'!C32*1000000)/'T15'!B33</f>
        <v>561.2800289151903</v>
      </c>
      <c r="C29" s="962">
        <f>('T7'!D32*1000000)/'T15'!B33</f>
        <v>38.619272709451344</v>
      </c>
      <c r="D29" s="962">
        <f>('T6'!C32*1000000)/'T15'!B33</f>
        <v>704.0619544708273</v>
      </c>
      <c r="E29" s="962">
        <f>('T4'!F32*1000000)/'T15'!B33</f>
        <v>232.1626773505844</v>
      </c>
      <c r="F29" s="962">
        <f>('T11'!B32*1000000)/'T15'!B33</f>
        <v>549.3941262956702</v>
      </c>
      <c r="G29" s="1119">
        <f>('T9'!I32*1000000)/'T15'!B33</f>
        <v>38.37388811291627</v>
      </c>
    </row>
    <row r="30" spans="1:7" ht="12.75">
      <c r="A30" s="417" t="s">
        <v>226</v>
      </c>
      <c r="B30" s="1270">
        <f>('T2'!C33*1000000)/'T15'!B34</f>
        <v>380.18237304903147</v>
      </c>
      <c r="C30" s="961">
        <f>('T7'!D33*1000000)/'T15'!B34</f>
        <v>33.61056592440797</v>
      </c>
      <c r="D30" s="961">
        <f>('T6'!C33*1000000)/'T15'!B34</f>
        <v>451.6070106789857</v>
      </c>
      <c r="E30" s="961">
        <f>('T4'!F33*1000000)/'T15'!B34</f>
        <v>129.38177152800475</v>
      </c>
      <c r="F30" s="961">
        <f>('T11'!B33*1000000)/'T15'!B34</f>
        <v>596.2875244009082</v>
      </c>
      <c r="G30" s="1120">
        <f>('T9'!I33*1000000)/'T15'!B34</f>
        <v>23.76052220151396</v>
      </c>
    </row>
    <row r="31" spans="1:7" ht="12.75">
      <c r="A31" s="403" t="s">
        <v>227</v>
      </c>
      <c r="B31" s="1271">
        <f>('T2'!C34*1000000)/'T15'!B35</f>
        <v>424.63787487670777</v>
      </c>
      <c r="C31" s="962">
        <f>('T7'!D34*1000000)/'T15'!B35</f>
        <v>43.22450490560225</v>
      </c>
      <c r="D31" s="962">
        <f>('T6'!C34*1000000)/'T15'!B35</f>
        <v>606.2574068507002</v>
      </c>
      <c r="E31" s="962">
        <f>('T4'!F34*1000000)/'T15'!B35</f>
        <v>219.6353282865299</v>
      </c>
      <c r="F31" s="962">
        <f>('T11'!B34*1000000)/'T15'!B35</f>
        <v>49.689564446122844</v>
      </c>
      <c r="G31" s="1119">
        <f>('T9'!I34*1000000)/'T15'!B35</f>
        <v>52.55203863860531</v>
      </c>
    </row>
    <row r="32" spans="1:7" ht="12.75">
      <c r="A32" s="417" t="s">
        <v>228</v>
      </c>
      <c r="B32" s="1270">
        <f>('T2'!C35*1000000)/'T15'!B36</f>
        <v>385.0503311980704</v>
      </c>
      <c r="C32" s="961">
        <f>('T7'!D35*1000000)/'T15'!B36</f>
        <v>34.09552322022702</v>
      </c>
      <c r="D32" s="961">
        <f>('T6'!C35*1000000)/'T15'!B36</f>
        <v>614.649075493767</v>
      </c>
      <c r="E32" s="961">
        <f>('T4'!F35*1000000)/'T15'!B36</f>
        <v>271.1420836691777</v>
      </c>
      <c r="F32" s="961">
        <f>('T11'!B35*1000000)/'T15'!B36</f>
        <v>422.0573042355779</v>
      </c>
      <c r="G32" s="1120">
        <f>('T9'!I35*1000000)/'T15'!B36</f>
        <v>35.06517905300987</v>
      </c>
    </row>
    <row r="33" spans="1:7" ht="12.75">
      <c r="A33" s="589" t="s">
        <v>325</v>
      </c>
      <c r="B33" s="1274">
        <f>('T2'!C36*1000000)/'T15'!B37</f>
        <v>431.63838833543673</v>
      </c>
      <c r="C33" s="995">
        <f>('T7'!D36*1000000)/'T15'!B37</f>
        <v>37.0012969576542</v>
      </c>
      <c r="D33" s="995">
        <f>('T6'!C36*1000000)/'T15'!B37</f>
        <v>612.6050385328</v>
      </c>
      <c r="E33" s="995">
        <f>('T4'!F36*1000000)/'T15'!B37</f>
        <v>234.22753041003196</v>
      </c>
      <c r="F33" s="995">
        <f>('T11'!B36*1000000)/'T15'!B37</f>
        <v>390.6604527268334</v>
      </c>
      <c r="G33" s="1123">
        <f>('T9'!I36*1000000)/'T15'!B37</f>
        <v>38.19561397384603</v>
      </c>
    </row>
    <row r="34" spans="1:7" ht="12.75">
      <c r="A34" s="440" t="s">
        <v>324</v>
      </c>
      <c r="B34" s="1273">
        <f>('T2'!C37*1000000)/'T15'!B38</f>
        <v>270.23510556264455</v>
      </c>
      <c r="C34" s="964">
        <f>('T7'!D37*1000000)/'T15'!B38</f>
        <v>66.18844335542705</v>
      </c>
      <c r="D34" s="964">
        <f>('T6'!C37*1000000)/'T15'!B38</f>
        <v>339.4639447145908</v>
      </c>
      <c r="E34" s="964">
        <f>('T4'!F37*1000000)/'T15'!B38</f>
        <v>52.698085962536524</v>
      </c>
      <c r="F34" s="964">
        <f>('T11'!B37*1000000)/'T15'!B38</f>
        <v>267.847549691847</v>
      </c>
      <c r="G34" s="1122">
        <f>('T9'!I37*1000000)/'T15'!B38</f>
        <v>82.77235375197864</v>
      </c>
    </row>
    <row r="35" spans="1:7" ht="12.75">
      <c r="A35" s="588"/>
      <c r="B35" s="588"/>
      <c r="C35" s="6"/>
      <c r="D35" s="111"/>
      <c r="E35" s="6"/>
      <c r="F35" s="6"/>
      <c r="G35" s="6"/>
    </row>
    <row r="36" spans="1:7" ht="12.75">
      <c r="A36" s="111"/>
      <c r="B36" s="588"/>
      <c r="C36" s="6"/>
      <c r="D36" s="111"/>
      <c r="E36" s="6"/>
      <c r="F36" s="6"/>
      <c r="G36" s="6"/>
    </row>
    <row r="37" spans="1:7" ht="12.75">
      <c r="A37" s="707" t="s">
        <v>193</v>
      </c>
      <c r="B37" s="588"/>
      <c r="C37" s="6"/>
      <c r="D37" s="111"/>
      <c r="E37" s="6"/>
      <c r="F37" s="6"/>
      <c r="G37" s="6"/>
    </row>
    <row r="38" spans="1:5" s="620" customFormat="1" ht="23.25" customHeight="1">
      <c r="A38" s="551" t="s">
        <v>195</v>
      </c>
      <c r="B38" s="957" t="s">
        <v>35</v>
      </c>
      <c r="C38" s="958" t="s">
        <v>36</v>
      </c>
      <c r="D38" s="958" t="s">
        <v>37</v>
      </c>
      <c r="E38" s="959" t="s">
        <v>355</v>
      </c>
    </row>
    <row r="39" spans="1:5" ht="12.75">
      <c r="A39" s="992" t="s">
        <v>201</v>
      </c>
      <c r="B39" s="1260">
        <f>'T3'!D8/'T2'!C8</f>
        <v>0.13383761320962922</v>
      </c>
      <c r="C39" s="966">
        <f>('T2'!C8+'T4'!D8)/'T6'!C8</f>
        <v>0.9015068701896646</v>
      </c>
      <c r="D39" s="966">
        <f>'T4'!F8/'T6'!C8</f>
        <v>0.07641740827025306</v>
      </c>
      <c r="E39" s="739">
        <f>'T11'!B8/'T6'!C8</f>
        <v>1.1092338320026962</v>
      </c>
    </row>
    <row r="40" spans="1:5" ht="12.75">
      <c r="A40" s="417" t="s">
        <v>202</v>
      </c>
      <c r="B40" s="1261">
        <f>'T3'!D9/'T2'!C9</f>
        <v>0.18626978969814018</v>
      </c>
      <c r="C40" s="965">
        <f>('T2'!C9+'T4'!D9)/'T6'!C9</f>
        <v>0.7608546861181795</v>
      </c>
      <c r="D40" s="965">
        <f>'T4'!F9/'T6'!C9</f>
        <v>0.21382198979250838</v>
      </c>
      <c r="E40" s="1262">
        <f>'T11'!B9/'T6'!C9</f>
        <v>0.34226615903655544</v>
      </c>
    </row>
    <row r="41" spans="1:5" ht="12.75">
      <c r="A41" s="403" t="s">
        <v>203</v>
      </c>
      <c r="B41" s="1260">
        <f>'T3'!D10/'T2'!C10</f>
        <v>0.1598182721655745</v>
      </c>
      <c r="C41" s="966">
        <f>('T2'!C10+'T4'!D10)/'T6'!C10</f>
        <v>0.8815067519507904</v>
      </c>
      <c r="D41" s="966">
        <f>'T4'!F10/'T6'!C10</f>
        <v>0.21613567652966306</v>
      </c>
      <c r="E41" s="739">
        <f>'T11'!B10/'T6'!C10</f>
        <v>0.98475081374759</v>
      </c>
    </row>
    <row r="42" spans="1:5" ht="12.75">
      <c r="A42" s="417" t="s">
        <v>204</v>
      </c>
      <c r="B42" s="1261">
        <f>'T3'!D11/'T2'!C11</f>
        <v>0.14755772763225236</v>
      </c>
      <c r="C42" s="965">
        <f>('T2'!C11+'T4'!D11)/'T6'!C11</f>
        <v>0.9065996811481798</v>
      </c>
      <c r="D42" s="965">
        <f>'T4'!F11/'T6'!C11</f>
        <v>0.1348488514166592</v>
      </c>
      <c r="E42" s="1262">
        <f>'T11'!B11/'T6'!C11</f>
        <v>0.8022394344030478</v>
      </c>
    </row>
    <row r="43" spans="1:5" ht="12.75">
      <c r="A43" s="403" t="s">
        <v>205</v>
      </c>
      <c r="B43" s="1260">
        <f>'T3'!D12/'T2'!C12</f>
        <v>0.18354432028787487</v>
      </c>
      <c r="C43" s="966">
        <f>('T2'!C12+'T4'!D12)/'T6'!C12</f>
        <v>0.7679964846596552</v>
      </c>
      <c r="D43" s="966">
        <f>'T4'!F12/'T6'!C12</f>
        <v>0.10990060713188592</v>
      </c>
      <c r="E43" s="739">
        <f>'T11'!B12/'T6'!C12</f>
        <v>0.306793384280583</v>
      </c>
    </row>
    <row r="44" spans="1:5" ht="12.75">
      <c r="A44" s="417" t="s">
        <v>206</v>
      </c>
      <c r="B44" s="1261">
        <f>'T3'!D13/'T2'!C13</f>
        <v>0.16466358540856402</v>
      </c>
      <c r="C44" s="965">
        <f>('T2'!C13+'T4'!D13)/'T6'!C13</f>
        <v>0.8099096272599279</v>
      </c>
      <c r="D44" s="965">
        <f>'T4'!F13/'T6'!C13</f>
        <v>0.08385773666420125</v>
      </c>
      <c r="E44" s="1262">
        <f>'T11'!B13/'T6'!C13</f>
        <v>0.6542095761337864</v>
      </c>
    </row>
    <row r="45" spans="1:5" ht="12.75">
      <c r="A45" s="403" t="s">
        <v>207</v>
      </c>
      <c r="B45" s="1260">
        <f>'T3'!D14/'T2'!C14</f>
        <v>0.1457743965035638</v>
      </c>
      <c r="C45" s="966">
        <f>('T2'!C14+'T4'!D14)/'T6'!C14</f>
        <v>0.9180362563307463</v>
      </c>
      <c r="D45" s="966">
        <f>'T4'!F14/'T6'!C14</f>
        <v>0.11615383596127563</v>
      </c>
      <c r="E45" s="739">
        <f>'T11'!B14/'T6'!C14</f>
        <v>0.7076680092649311</v>
      </c>
    </row>
    <row r="46" spans="1:5" ht="12.75">
      <c r="A46" s="417" t="s">
        <v>208</v>
      </c>
      <c r="B46" s="1261">
        <f>'T3'!D15/'T2'!C15</f>
        <v>0.1320644081353483</v>
      </c>
      <c r="C46" s="965">
        <f>('T2'!C15+'T4'!D15)/'T6'!C15</f>
        <v>0.8238540213545957</v>
      </c>
      <c r="D46" s="965">
        <f>'T4'!F15/'T6'!C15</f>
        <v>0.21273963657510503</v>
      </c>
      <c r="E46" s="1262">
        <f>'T11'!B15/'T6'!C15</f>
        <v>0.5776180012051304</v>
      </c>
    </row>
    <row r="47" spans="1:5" ht="12.75">
      <c r="A47" s="403" t="s">
        <v>209</v>
      </c>
      <c r="B47" s="1260">
        <f>'T3'!D16/'T2'!C16</f>
        <v>0.20167347341787464</v>
      </c>
      <c r="C47" s="966">
        <f>('T2'!C16+'T4'!D16)/'T6'!C16</f>
        <v>0.8282740274115321</v>
      </c>
      <c r="D47" s="966">
        <f>'T4'!F16/'T6'!C16</f>
        <v>0.14886523934358972</v>
      </c>
      <c r="E47" s="739">
        <f>'T11'!B16/'T6'!C16</f>
        <v>0.4889743576979946</v>
      </c>
    </row>
    <row r="48" spans="1:5" ht="12.75">
      <c r="A48" s="417" t="s">
        <v>210</v>
      </c>
      <c r="B48" s="1261">
        <f>'T3'!D17/'T2'!C17</f>
        <v>0.17681254739318156</v>
      </c>
      <c r="C48" s="965">
        <f>('T2'!C17+'T4'!D17)/'T6'!C17</f>
        <v>0.7908949605145701</v>
      </c>
      <c r="D48" s="965">
        <f>'T4'!F17/'T6'!C17</f>
        <v>0.29602986568104966</v>
      </c>
      <c r="E48" s="1262">
        <f>'T11'!B17/'T6'!C17</f>
        <v>0.7714812405030084</v>
      </c>
    </row>
    <row r="49" spans="1:5" ht="12.75">
      <c r="A49" s="403" t="s">
        <v>211</v>
      </c>
      <c r="B49" s="1260">
        <f>'T3'!D18/'T2'!C18</f>
        <v>0.18439454539929986</v>
      </c>
      <c r="C49" s="966">
        <f>('T2'!C18+'T4'!D18)/'T6'!C18</f>
        <v>0.9445534600509224</v>
      </c>
      <c r="D49" s="966">
        <f>'T4'!F18/'T6'!C18</f>
        <v>0.08427982296751556</v>
      </c>
      <c r="E49" s="739">
        <f>'T11'!B18/'T6'!C18</f>
        <v>0.6998415992162268</v>
      </c>
    </row>
    <row r="50" spans="1:5" ht="12.75">
      <c r="A50" s="417" t="s">
        <v>212</v>
      </c>
      <c r="B50" s="1261">
        <f>'T3'!D19/'T2'!C19</f>
        <v>0.17664913983408476</v>
      </c>
      <c r="C50" s="965">
        <f>('T2'!C19+'T4'!D19)/'T6'!C19</f>
        <v>0.8840625148993921</v>
      </c>
      <c r="D50" s="965">
        <f>'T4'!F19/'T6'!C19</f>
        <v>0.08288666548651678</v>
      </c>
      <c r="E50" s="1262">
        <f>'T11'!B19/'T6'!C19</f>
        <v>0.8268241883519206</v>
      </c>
    </row>
    <row r="51" spans="1:5" ht="12.75">
      <c r="A51" s="403" t="s">
        <v>213</v>
      </c>
      <c r="B51" s="1260">
        <f>'T3'!D20/'T2'!C20</f>
        <v>0.18792480865450242</v>
      </c>
      <c r="C51" s="966">
        <f>('T2'!C20+'T4'!D20)/'T6'!C20</f>
        <v>0.748539233887932</v>
      </c>
      <c r="D51" s="966">
        <f>'T4'!F20/'T6'!C20</f>
        <v>0.1207144546563882</v>
      </c>
      <c r="E51" s="739">
        <f>'T11'!B20/'T6'!C20</f>
        <v>0.3477895567467552</v>
      </c>
    </row>
    <row r="52" spans="1:5" ht="12.75">
      <c r="A52" s="417" t="s">
        <v>214</v>
      </c>
      <c r="B52" s="1261">
        <f>'T3'!D21/'T2'!C21</f>
        <v>0.18957165737224205</v>
      </c>
      <c r="C52" s="965">
        <f>('T2'!C21+'T4'!D21)/'T6'!C21</f>
        <v>0.9134810563634308</v>
      </c>
      <c r="D52" s="965">
        <f>'T4'!F21/'T6'!C21</f>
        <v>0.19116535155228884</v>
      </c>
      <c r="E52" s="1262">
        <f>'T11'!B21/'T6'!C21</f>
        <v>1.1878118197125078</v>
      </c>
    </row>
    <row r="53" spans="1:5" ht="12.75">
      <c r="A53" s="403" t="s">
        <v>215</v>
      </c>
      <c r="B53" s="1260">
        <f>'T3'!D22/'T2'!C22</f>
        <v>0.16713897176945142</v>
      </c>
      <c r="C53" s="966">
        <f>('T2'!C22+'T4'!D22)/'T6'!C22</f>
        <v>0.8569133824138748</v>
      </c>
      <c r="D53" s="966">
        <f>'T4'!F22/'T6'!C22</f>
        <v>0.1276316710457117</v>
      </c>
      <c r="E53" s="739">
        <f>'T11'!B22/'T6'!C22</f>
        <v>0.47692500795046433</v>
      </c>
    </row>
    <row r="54" spans="1:5" ht="12.75">
      <c r="A54" s="417" t="s">
        <v>216</v>
      </c>
      <c r="B54" s="1261">
        <f>'T3'!D23/'T2'!C23</f>
        <v>0.21583215163863642</v>
      </c>
      <c r="C54" s="965">
        <f>('T2'!C23+'T4'!D23)/'T6'!C23</f>
        <v>0.7734575843938465</v>
      </c>
      <c r="D54" s="965">
        <f>'T4'!F23/'T6'!C23</f>
        <v>0.16920767504710596</v>
      </c>
      <c r="E54" s="1262">
        <f>'T11'!B23/'T6'!C23</f>
        <v>0.4095584608132671</v>
      </c>
    </row>
    <row r="55" spans="1:5" ht="12.75">
      <c r="A55" s="403" t="s">
        <v>217</v>
      </c>
      <c r="B55" s="1260">
        <f>'T3'!D24/'T2'!C24</f>
        <v>0.15720582236268746</v>
      </c>
      <c r="C55" s="966">
        <f>('T2'!C24+'T4'!D24)/'T6'!C24</f>
        <v>0.818746774009364</v>
      </c>
      <c r="D55" s="966">
        <f>'T4'!F24/'T6'!C24</f>
        <v>0.09654092345171482</v>
      </c>
      <c r="E55" s="739">
        <f>'T11'!B24/'T6'!C24</f>
        <v>0.8744338357885121</v>
      </c>
    </row>
    <row r="56" spans="1:5" ht="12.75">
      <c r="A56" s="417" t="s">
        <v>218</v>
      </c>
      <c r="B56" s="1261">
        <f>'T3'!D25/'T2'!C25</f>
        <v>0.1629115440425056</v>
      </c>
      <c r="C56" s="965">
        <f>('T2'!C25+'T4'!D25)/'T6'!C25</f>
        <v>0.9271312462936668</v>
      </c>
      <c r="D56" s="965">
        <f>'T4'!F25/'T6'!C25</f>
        <v>0.1134397866146061</v>
      </c>
      <c r="E56" s="1262">
        <f>'T11'!B25/'T6'!C25</f>
        <v>0.803817242427864</v>
      </c>
    </row>
    <row r="57" spans="1:5" ht="12.75">
      <c r="A57" s="403" t="s">
        <v>219</v>
      </c>
      <c r="B57" s="1260">
        <f>'T3'!D26/'T2'!C26</f>
        <v>0.23226148229224908</v>
      </c>
      <c r="C57" s="966">
        <f>('T2'!C26+'T4'!D26)/'T6'!C26</f>
        <v>0.8699925718652529</v>
      </c>
      <c r="D57" s="966">
        <f>'T4'!F26/'T6'!C26</f>
        <v>0.11916196167699289</v>
      </c>
      <c r="E57" s="739">
        <f>'T11'!B26/'T6'!C26</f>
        <v>0.5664852142232597</v>
      </c>
    </row>
    <row r="58" spans="1:5" ht="12.75">
      <c r="A58" s="417" t="s">
        <v>220</v>
      </c>
      <c r="B58" s="1261">
        <f>'T3'!D27/'T2'!C27</f>
        <v>0.16874987534630878</v>
      </c>
      <c r="C58" s="965">
        <f>('T2'!C27+'T4'!D27)/'T6'!C27</f>
        <v>0.8512157371115319</v>
      </c>
      <c r="D58" s="965">
        <f>'T4'!F27/'T6'!C27</f>
        <v>0.13247445550339457</v>
      </c>
      <c r="E58" s="1262">
        <f>'T11'!B27/'T6'!C27</f>
        <v>0.8838679757935561</v>
      </c>
    </row>
    <row r="59" spans="1:5" ht="12.75">
      <c r="A59" s="403" t="s">
        <v>221</v>
      </c>
      <c r="B59" s="1260">
        <f>'T3'!D28/'T2'!C28</f>
        <v>0.14385928259938904</v>
      </c>
      <c r="C59" s="966">
        <f>('T2'!C28+'T4'!D28)/'T6'!C28</f>
        <v>0.9033844980653277</v>
      </c>
      <c r="D59" s="966">
        <f>'T4'!F28/'T6'!C28</f>
        <v>0.11456244388828478</v>
      </c>
      <c r="E59" s="739">
        <f>'T11'!B28/'T6'!C28</f>
        <v>0.7862271516203949</v>
      </c>
    </row>
    <row r="60" spans="1:5" ht="12.75">
      <c r="A60" s="429" t="s">
        <v>222</v>
      </c>
      <c r="B60" s="1263">
        <f>'T3'!D29/'T2'!C29</f>
        <v>0.17065032901424793</v>
      </c>
      <c r="C60" s="967">
        <f>('T2'!C29+'T4'!D29)/'T6'!C29</f>
        <v>0.8491952407582221</v>
      </c>
      <c r="D60" s="967">
        <f>'T4'!F29/'T6'!C29</f>
        <v>0.14129721961137617</v>
      </c>
      <c r="E60" s="1264">
        <f>'T11'!B29/'T6'!C29</f>
        <v>0.7234652171846094</v>
      </c>
    </row>
    <row r="61" spans="1:5" ht="12.75">
      <c r="A61" s="403" t="s">
        <v>223</v>
      </c>
      <c r="B61" s="1260">
        <f>'T3'!D30/'T2'!C30</f>
        <v>0.11294837902632174</v>
      </c>
      <c r="C61" s="966">
        <f>('T2'!C30+'T4'!D30)/'T6'!C30</f>
        <v>0.9060987922508649</v>
      </c>
      <c r="D61" s="966">
        <f>'T4'!F30/'T6'!C30</f>
        <v>0.12737157610673552</v>
      </c>
      <c r="E61" s="739">
        <f>'T11'!B30/'T6'!C30</f>
        <v>0.9895632999057303</v>
      </c>
    </row>
    <row r="62" spans="1:5" ht="12.75">
      <c r="A62" s="440" t="s">
        <v>224</v>
      </c>
      <c r="B62" s="1265">
        <f>'T3'!D31/'T2'!C31</f>
        <v>0.1655454785225096</v>
      </c>
      <c r="C62" s="968">
        <f>('T2'!C31+'T4'!D31)/'T6'!C31</f>
        <v>0.8555535644852753</v>
      </c>
      <c r="D62" s="968">
        <f>'T4'!F31/'T6'!C31</f>
        <v>0.14291827525539313</v>
      </c>
      <c r="E62" s="1266">
        <f>'T11'!B31/'T6'!C31</f>
        <v>0.796679303748263</v>
      </c>
    </row>
    <row r="63" spans="1:5" ht="12.75">
      <c r="A63" s="403" t="s">
        <v>225</v>
      </c>
      <c r="B63" s="1260">
        <f>'T3'!D32/'T2'!C32</f>
        <v>0.20320645155096512</v>
      </c>
      <c r="C63" s="966">
        <f>('T2'!C32+'T4'!D32)/'T6'!C32</f>
        <v>0.8706099199422995</v>
      </c>
      <c r="D63" s="966">
        <f>'T4'!F32/'T6'!C32</f>
        <v>0.3297475113892182</v>
      </c>
      <c r="E63" s="739">
        <f>'T11'!B32/'T6'!C32</f>
        <v>0.7803207129812808</v>
      </c>
    </row>
    <row r="64" spans="1:5" ht="12.75">
      <c r="A64" s="417" t="s">
        <v>226</v>
      </c>
      <c r="B64" s="1261">
        <f>'T3'!D33/'T2'!C33</f>
        <v>0.24822679052238478</v>
      </c>
      <c r="C64" s="965">
        <f>('T2'!C33+'T4'!D33)/'T6'!C33</f>
        <v>0.9264534042150798</v>
      </c>
      <c r="D64" s="965">
        <f>'T4'!F33/'T6'!C33</f>
        <v>0.2864919464679718</v>
      </c>
      <c r="E64" s="1262">
        <f>'T11'!B33/'T6'!C33</f>
        <v>1.320368174764154</v>
      </c>
    </row>
    <row r="65" spans="1:5" ht="12.75">
      <c r="A65" s="403" t="s">
        <v>227</v>
      </c>
      <c r="B65" s="1260">
        <f>'T3'!D34/'T2'!C34</f>
        <v>0.28770219251151674</v>
      </c>
      <c r="C65" s="966">
        <f>('T2'!C34+'T4'!D34)/'T6'!C34</f>
        <v>0.7059574293699645</v>
      </c>
      <c r="D65" s="966">
        <f>'T4'!F34/'T6'!C34</f>
        <v>0.3622806514273537</v>
      </c>
      <c r="E65" s="739">
        <f>'T11'!B34/'T6'!C34</f>
        <v>0.08196116679917055</v>
      </c>
    </row>
    <row r="66" spans="1:5" ht="12.75">
      <c r="A66" s="417" t="s">
        <v>228</v>
      </c>
      <c r="B66" s="1261">
        <f>'T3'!D35/'T2'!C35</f>
        <v>0.2897134695290859</v>
      </c>
      <c r="C66" s="965">
        <f>('T2'!C35+'T4'!D35)/'T6'!C35</f>
        <v>0.6818531000360871</v>
      </c>
      <c r="D66" s="965">
        <f>'T4'!F35/'T6'!C35</f>
        <v>0.4411331513861966</v>
      </c>
      <c r="E66" s="1262">
        <f>'T11'!B35/'T6'!C35</f>
        <v>0.6866638559515053</v>
      </c>
    </row>
    <row r="67" spans="1:5" ht="12.75">
      <c r="A67" s="589" t="s">
        <v>325</v>
      </c>
      <c r="B67" s="1267">
        <f>'T3'!D36/'T2'!C36</f>
        <v>0.260189039494086</v>
      </c>
      <c r="C67" s="996">
        <f>('T2'!C36+'T4'!D36)/'T6'!C36</f>
        <v>0.756480323613437</v>
      </c>
      <c r="D67" s="996">
        <f>'T4'!F36/'T6'!C36</f>
        <v>0.38234672534037767</v>
      </c>
      <c r="E67" s="1268">
        <f>'T11'!B36/'T6'!C36</f>
        <v>0.6377036233042944</v>
      </c>
    </row>
    <row r="68" spans="1:5" ht="12.75">
      <c r="A68" s="440" t="s">
        <v>324</v>
      </c>
      <c r="B68" s="1265">
        <f>'T3'!D37/'T2'!C37</f>
        <v>0.16995049784004704</v>
      </c>
      <c r="C68" s="968">
        <f>('T2'!C37+'T4'!D37)/'T6'!C37</f>
        <v>0.8504043694337952</v>
      </c>
      <c r="D68" s="968">
        <f>'T4'!F37/'T6'!C37</f>
        <v>0.15523912563628278</v>
      </c>
      <c r="E68" s="1266">
        <f>'T11'!B37/'T6'!C37</f>
        <v>0.7890309232017076</v>
      </c>
    </row>
    <row r="69" spans="1:5" ht="12.75">
      <c r="A69" s="1533" t="s">
        <v>441</v>
      </c>
      <c r="B69" s="1534"/>
      <c r="C69" s="1534"/>
      <c r="D69" s="1534"/>
      <c r="E69" s="1534"/>
    </row>
    <row r="70" spans="1:7" ht="153.75" customHeight="1">
      <c r="A70" s="1535" t="s">
        <v>490</v>
      </c>
      <c r="B70" s="1390"/>
      <c r="C70" s="1390"/>
      <c r="D70" s="1390"/>
      <c r="E70" s="1390"/>
      <c r="F70" s="1390"/>
      <c r="G70" s="1390"/>
    </row>
    <row r="71" spans="1:7" ht="35.25" customHeight="1">
      <c r="A71" s="1462"/>
      <c r="B71" s="1462"/>
      <c r="C71" s="1462"/>
      <c r="D71" s="1462"/>
      <c r="E71" s="1462"/>
      <c r="F71" s="1462"/>
      <c r="G71" s="1462"/>
    </row>
    <row r="72" spans="1:5" ht="12.75">
      <c r="A72" s="969"/>
      <c r="B72" s="969"/>
      <c r="C72" s="969"/>
      <c r="D72" s="969"/>
      <c r="E72" s="969"/>
    </row>
    <row r="73" spans="1:5" ht="12.75">
      <c r="A73" s="969"/>
      <c r="B73" s="969"/>
      <c r="C73" s="969"/>
      <c r="D73" s="969"/>
      <c r="E73" s="969"/>
    </row>
    <row r="74" spans="1:5" ht="12.75">
      <c r="A74" s="969"/>
      <c r="B74" s="969"/>
      <c r="C74" s="969"/>
      <c r="D74" s="969"/>
      <c r="E74" s="969"/>
    </row>
    <row r="75" spans="1:5" ht="12.75">
      <c r="A75" s="969"/>
      <c r="B75" s="969"/>
      <c r="C75" s="969"/>
      <c r="D75" s="969"/>
      <c r="E75" s="969"/>
    </row>
    <row r="76" spans="1:5" ht="12.75">
      <c r="A76" s="969"/>
      <c r="B76" s="969"/>
      <c r="C76" s="969"/>
      <c r="D76" s="969"/>
      <c r="E76" s="969"/>
    </row>
    <row r="77" spans="1:5" ht="12.75">
      <c r="A77" s="969"/>
      <c r="B77" s="969"/>
      <c r="C77" s="969"/>
      <c r="D77" s="969"/>
      <c r="E77" s="969"/>
    </row>
    <row r="78" spans="1:5" ht="12.75">
      <c r="A78" s="969"/>
      <c r="B78" s="969"/>
      <c r="C78" s="969"/>
      <c r="D78" s="969"/>
      <c r="E78" s="969"/>
    </row>
    <row r="79" spans="1:5" ht="12.75">
      <c r="A79" s="969"/>
      <c r="B79" s="969"/>
      <c r="C79" s="969"/>
      <c r="D79" s="969"/>
      <c r="E79" s="969"/>
    </row>
    <row r="80" spans="1:5" ht="12.75">
      <c r="A80" s="969"/>
      <c r="B80" s="969"/>
      <c r="C80" s="969"/>
      <c r="D80" s="969"/>
      <c r="E80" s="969"/>
    </row>
    <row r="81" spans="1:5" ht="12.75">
      <c r="A81" s="588"/>
      <c r="B81" s="6"/>
      <c r="C81" s="6"/>
      <c r="D81" s="6"/>
      <c r="E81" s="6"/>
    </row>
    <row r="82" spans="1:5" ht="12.75">
      <c r="A82" s="588"/>
      <c r="B82" s="6"/>
      <c r="C82" s="6"/>
      <c r="D82" s="6"/>
      <c r="E82" s="6"/>
    </row>
  </sheetData>
  <mergeCells count="2">
    <mergeCell ref="A69:E69"/>
    <mergeCell ref="A70:G71"/>
  </mergeCells>
  <hyperlinks>
    <hyperlink ref="G1" location="Sommaire!A29" display="Retour sommaire"/>
  </hyperlinks>
  <printOptions/>
  <pageMargins left="0.75" right="0.75" top="1" bottom="1" header="0.4921259845" footer="0.4921259845"/>
  <pageSetup horizontalDpi="600" verticalDpi="600" orientation="portrait" paperSize="9" scale="65"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16.xml><?xml version="1.0" encoding="utf-8"?>
<worksheet xmlns="http://schemas.openxmlformats.org/spreadsheetml/2006/main" xmlns:r="http://schemas.openxmlformats.org/officeDocument/2006/relationships">
  <sheetPr codeName="Feuil17">
    <tabColor indexed="45"/>
  </sheetPr>
  <dimension ref="A1:S153"/>
  <sheetViews>
    <sheetView view="pageBreakPreview" zoomScale="80" zoomScaleSheetLayoutView="80" workbookViewId="0" topLeftCell="A1">
      <selection activeCell="A3" sqref="A3:J3"/>
    </sheetView>
  </sheetViews>
  <sheetFormatPr defaultColWidth="11.421875" defaultRowHeight="12.75"/>
  <cols>
    <col min="1" max="1" width="29.8515625" style="6" customWidth="1"/>
    <col min="2" max="2" width="16.421875" style="6" customWidth="1"/>
    <col min="3" max="3" width="17.140625" style="6" customWidth="1"/>
    <col min="4" max="4" width="14.57421875" style="6" customWidth="1"/>
    <col min="5" max="5" width="13.8515625" style="6" bestFit="1" customWidth="1"/>
    <col min="6" max="6" width="14.57421875" style="6" customWidth="1"/>
    <col min="7" max="7" width="15.28125" style="6" customWidth="1"/>
    <col min="8" max="8" width="4.28125" style="6" customWidth="1"/>
    <col min="9" max="9" width="30.140625" style="6" customWidth="1"/>
    <col min="10" max="10" width="11.57421875" style="6" customWidth="1"/>
    <col min="11" max="11" width="14.00390625" style="6" customWidth="1"/>
    <col min="12" max="12" width="17.8515625" style="6" customWidth="1"/>
    <col min="13" max="13" width="21.28125" style="6" customWidth="1"/>
    <col min="14" max="14" width="8.57421875" style="6" customWidth="1"/>
    <col min="15" max="15" width="6.8515625" style="6" customWidth="1"/>
    <col min="16" max="16" width="9.00390625" style="6" customWidth="1"/>
    <col min="17" max="17" width="12.421875" style="6" customWidth="1"/>
    <col min="18" max="19" width="11.421875" style="6" customWidth="1"/>
  </cols>
  <sheetData>
    <row r="1" spans="1:13" ht="23.25">
      <c r="A1" s="671" t="s">
        <v>176</v>
      </c>
      <c r="G1" s="7" t="s">
        <v>164</v>
      </c>
      <c r="H1" s="743"/>
      <c r="I1" s="671" t="s">
        <v>176</v>
      </c>
      <c r="M1" s="7" t="s">
        <v>164</v>
      </c>
    </row>
    <row r="2" spans="1:18" ht="18">
      <c r="A2" s="785" t="s">
        <v>496</v>
      </c>
      <c r="B2" s="774"/>
      <c r="C2" s="774"/>
      <c r="D2" s="774"/>
      <c r="E2" s="774"/>
      <c r="F2" s="774"/>
      <c r="G2" s="774"/>
      <c r="I2" s="785" t="s">
        <v>42</v>
      </c>
      <c r="J2" s="774"/>
      <c r="K2" s="774"/>
      <c r="L2" s="774"/>
      <c r="M2" s="774"/>
      <c r="N2" s="18"/>
      <c r="O2" s="18"/>
      <c r="P2" s="18"/>
      <c r="Q2" s="18"/>
      <c r="R2" s="18"/>
    </row>
    <row r="3" spans="1:17" ht="18">
      <c r="A3" s="744"/>
      <c r="B3" s="18"/>
      <c r="C3" s="18"/>
      <c r="D3" s="18"/>
      <c r="E3" s="18"/>
      <c r="F3" s="18"/>
      <c r="G3" s="18"/>
      <c r="J3" s="823"/>
      <c r="N3" s="18"/>
      <c r="O3" s="18"/>
      <c r="P3" s="18"/>
      <c r="Q3" s="18"/>
    </row>
    <row r="4" spans="1:17" ht="12.75">
      <c r="A4" s="745"/>
      <c r="B4" s="18"/>
      <c r="H4" s="134"/>
      <c r="J4" s="11"/>
      <c r="K4" s="11"/>
      <c r="L4" s="11"/>
      <c r="M4" s="11"/>
      <c r="N4" s="18"/>
      <c r="O4" s="18"/>
      <c r="P4" s="18"/>
      <c r="Q4" s="18"/>
    </row>
    <row r="5" spans="1:19" ht="12.75">
      <c r="A5" s="484"/>
      <c r="B5" s="484" t="s">
        <v>141</v>
      </c>
      <c r="C5" s="484" t="s">
        <v>141</v>
      </c>
      <c r="D5" s="483" t="s">
        <v>141</v>
      </c>
      <c r="E5" s="464" t="s">
        <v>141</v>
      </c>
      <c r="F5" s="462" t="s">
        <v>141</v>
      </c>
      <c r="G5" s="462" t="s">
        <v>305</v>
      </c>
      <c r="H5" s="206"/>
      <c r="I5" s="461"/>
      <c r="J5" s="484" t="s">
        <v>142</v>
      </c>
      <c r="K5" s="463" t="s">
        <v>143</v>
      </c>
      <c r="L5" s="484" t="s">
        <v>143</v>
      </c>
      <c r="M5" s="676" t="s">
        <v>144</v>
      </c>
      <c r="N5" s="18"/>
      <c r="O5" s="18"/>
      <c r="P5" s="632"/>
      <c r="Q5" s="632"/>
      <c r="R5"/>
      <c r="S5"/>
    </row>
    <row r="6" spans="1:19" ht="12.75">
      <c r="A6" s="392" t="s">
        <v>195</v>
      </c>
      <c r="B6" s="392" t="s">
        <v>407</v>
      </c>
      <c r="C6" s="392" t="s">
        <v>408</v>
      </c>
      <c r="D6" s="42" t="s">
        <v>498</v>
      </c>
      <c r="E6" s="801"/>
      <c r="F6" s="44" t="s">
        <v>145</v>
      </c>
      <c r="G6" s="44" t="s">
        <v>146</v>
      </c>
      <c r="H6" s="206"/>
      <c r="I6" s="42"/>
      <c r="J6" s="392" t="s">
        <v>147</v>
      </c>
      <c r="K6" s="43" t="s">
        <v>148</v>
      </c>
      <c r="L6" s="392" t="s">
        <v>146</v>
      </c>
      <c r="M6" s="767" t="s">
        <v>149</v>
      </c>
      <c r="P6"/>
      <c r="Q6"/>
      <c r="R6"/>
      <c r="S6"/>
    </row>
    <row r="7" spans="1:19" ht="12.75">
      <c r="A7" s="392"/>
      <c r="B7" s="801"/>
      <c r="C7" s="801"/>
      <c r="D7" s="42"/>
      <c r="E7" s="802" t="s">
        <v>317</v>
      </c>
      <c r="F7" s="44" t="s">
        <v>499</v>
      </c>
      <c r="G7" s="44" t="s">
        <v>500</v>
      </c>
      <c r="H7" s="206"/>
      <c r="I7" s="42" t="s">
        <v>195</v>
      </c>
      <c r="J7" s="392"/>
      <c r="K7" s="43" t="s">
        <v>150</v>
      </c>
      <c r="L7" s="392" t="s">
        <v>151</v>
      </c>
      <c r="M7" s="767" t="s">
        <v>152</v>
      </c>
      <c r="P7"/>
      <c r="Q7"/>
      <c r="R7"/>
      <c r="S7"/>
    </row>
    <row r="8" spans="1:19" ht="12.75">
      <c r="A8" s="474"/>
      <c r="B8" s="815"/>
      <c r="C8" s="815"/>
      <c r="D8" s="746"/>
      <c r="E8" s="803" t="s">
        <v>495</v>
      </c>
      <c r="F8" s="56"/>
      <c r="G8" s="56" t="s">
        <v>497</v>
      </c>
      <c r="H8" s="206"/>
      <c r="I8" s="46"/>
      <c r="J8" s="488"/>
      <c r="K8" s="54"/>
      <c r="L8" s="488"/>
      <c r="M8" s="768" t="s">
        <v>153</v>
      </c>
      <c r="P8"/>
      <c r="Q8"/>
      <c r="R8"/>
      <c r="S8"/>
    </row>
    <row r="9" spans="1:19" ht="12.75">
      <c r="A9" s="57" t="s">
        <v>201</v>
      </c>
      <c r="B9" s="747">
        <v>1877271</v>
      </c>
      <c r="C9" s="747">
        <v>1843053</v>
      </c>
      <c r="D9" s="747">
        <v>1734145</v>
      </c>
      <c r="E9" s="1307">
        <f>C9/D9-1</f>
        <v>0.06280213015635949</v>
      </c>
      <c r="F9" s="1275">
        <v>899315.0644686657</v>
      </c>
      <c r="G9" s="1284">
        <v>0.083</v>
      </c>
      <c r="H9" s="748"/>
      <c r="I9" s="403" t="s">
        <v>201</v>
      </c>
      <c r="J9" s="749">
        <v>8280.46</v>
      </c>
      <c r="K9" s="1105">
        <f>C9/J9</f>
        <v>222.57857655251038</v>
      </c>
      <c r="L9" s="846">
        <v>904</v>
      </c>
      <c r="M9" s="1092">
        <v>0.42540176544027763</v>
      </c>
      <c r="O9" s="997"/>
      <c r="P9"/>
      <c r="Q9"/>
      <c r="R9"/>
      <c r="S9"/>
    </row>
    <row r="10" spans="1:19" ht="12.75">
      <c r="A10" s="171" t="s">
        <v>202</v>
      </c>
      <c r="B10" s="750">
        <v>3293912</v>
      </c>
      <c r="C10" s="750">
        <v>3206137</v>
      </c>
      <c r="D10" s="750">
        <v>2908359</v>
      </c>
      <c r="E10" s="1308">
        <f aca="true" t="shared" si="0" ref="E10:E38">C10/D10-1</f>
        <v>0.10238694741605148</v>
      </c>
      <c r="F10" s="1276">
        <v>1459758.382980501</v>
      </c>
      <c r="G10" s="1285">
        <v>0.09175000000000001</v>
      </c>
      <c r="H10" s="748"/>
      <c r="I10" s="417" t="s">
        <v>202</v>
      </c>
      <c r="J10" s="751">
        <v>41310.96</v>
      </c>
      <c r="K10" s="1106">
        <f aca="true" t="shared" si="1" ref="K10:K38">C10/J10</f>
        <v>77.60984010054474</v>
      </c>
      <c r="L10" s="847">
        <v>2296</v>
      </c>
      <c r="M10" s="1093">
        <v>0.38680349592048</v>
      </c>
      <c r="N10" s="732"/>
      <c r="O10" s="970"/>
      <c r="P10"/>
      <c r="Q10"/>
      <c r="R10"/>
      <c r="S10"/>
    </row>
    <row r="11" spans="1:19" ht="12.75">
      <c r="A11" s="57" t="s">
        <v>203</v>
      </c>
      <c r="B11" s="747">
        <v>1385690</v>
      </c>
      <c r="C11" s="747">
        <v>1343964</v>
      </c>
      <c r="D11" s="747">
        <v>1308878</v>
      </c>
      <c r="E11" s="1309">
        <f t="shared" si="0"/>
        <v>0.026806165280492067</v>
      </c>
      <c r="F11" s="1277">
        <v>605560.3822098635</v>
      </c>
      <c r="G11" s="1284">
        <v>0.08324999999999999</v>
      </c>
      <c r="H11" s="748"/>
      <c r="I11" s="403" t="s">
        <v>203</v>
      </c>
      <c r="J11" s="749">
        <v>26012.9</v>
      </c>
      <c r="K11" s="1107">
        <f t="shared" si="1"/>
        <v>51.66528914500113</v>
      </c>
      <c r="L11" s="846">
        <v>1310</v>
      </c>
      <c r="M11" s="1092">
        <v>0.3029359417365346</v>
      </c>
      <c r="N11" s="732"/>
      <c r="O11" s="970"/>
      <c r="P11"/>
      <c r="Q11"/>
      <c r="R11"/>
      <c r="S11"/>
    </row>
    <row r="12" spans="1:19" ht="12.75">
      <c r="A12" s="171" t="s">
        <v>204</v>
      </c>
      <c r="B12" s="750">
        <v>1694283</v>
      </c>
      <c r="C12" s="750">
        <v>1642440</v>
      </c>
      <c r="D12" s="750">
        <v>1610067</v>
      </c>
      <c r="E12" s="1308">
        <f t="shared" si="0"/>
        <v>0.020106616681169198</v>
      </c>
      <c r="F12" s="1276">
        <v>741378.9973937415</v>
      </c>
      <c r="G12" s="1285">
        <v>0.08525</v>
      </c>
      <c r="H12" s="748"/>
      <c r="I12" s="417" t="s">
        <v>204</v>
      </c>
      <c r="J12" s="751">
        <v>31582.93</v>
      </c>
      <c r="K12" s="1106">
        <f t="shared" si="1"/>
        <v>52.004041423642455</v>
      </c>
      <c r="L12" s="847">
        <v>2046</v>
      </c>
      <c r="M12" s="1093">
        <v>0.2849918414066876</v>
      </c>
      <c r="N12" s="732"/>
      <c r="O12" s="970"/>
      <c r="P12"/>
      <c r="Q12"/>
      <c r="R12"/>
      <c r="S12"/>
    </row>
    <row r="13" spans="1:19" ht="12.75">
      <c r="A13" s="57" t="s">
        <v>205</v>
      </c>
      <c r="B13" s="747">
        <v>3276875</v>
      </c>
      <c r="C13" s="747">
        <v>3175064</v>
      </c>
      <c r="D13" s="747">
        <v>2906197</v>
      </c>
      <c r="E13" s="1309">
        <f t="shared" si="0"/>
        <v>0.09251506350051297</v>
      </c>
      <c r="F13" s="1277">
        <v>1432668.300197794</v>
      </c>
      <c r="G13" s="1284">
        <v>0.07875</v>
      </c>
      <c r="H13" s="748"/>
      <c r="I13" s="403" t="s">
        <v>205</v>
      </c>
      <c r="J13" s="749">
        <v>27212.95</v>
      </c>
      <c r="K13" s="1107">
        <f t="shared" si="1"/>
        <v>116.67474492842562</v>
      </c>
      <c r="L13" s="846">
        <v>1270</v>
      </c>
      <c r="M13" s="1092">
        <v>0.31777154728219653</v>
      </c>
      <c r="N13" s="732"/>
      <c r="O13" s="970"/>
      <c r="P13"/>
      <c r="Q13"/>
      <c r="R13"/>
      <c r="S13"/>
    </row>
    <row r="14" spans="1:19" ht="12.75">
      <c r="A14" s="171" t="s">
        <v>206</v>
      </c>
      <c r="B14" s="750">
        <v>2609814</v>
      </c>
      <c r="C14" s="750">
        <v>2538590</v>
      </c>
      <c r="D14" s="750">
        <v>2440329</v>
      </c>
      <c r="E14" s="1308">
        <f t="shared" si="0"/>
        <v>0.04026547240146727</v>
      </c>
      <c r="F14" s="1276">
        <v>1169854.3582188538</v>
      </c>
      <c r="G14" s="1285">
        <v>0.0855</v>
      </c>
      <c r="H14" s="748"/>
      <c r="I14" s="417" t="s">
        <v>206</v>
      </c>
      <c r="J14" s="751">
        <v>39151.06</v>
      </c>
      <c r="K14" s="1106">
        <f t="shared" si="1"/>
        <v>64.84090085938925</v>
      </c>
      <c r="L14" s="847">
        <v>1841</v>
      </c>
      <c r="M14" s="1093">
        <v>0.35747403085965046</v>
      </c>
      <c r="N14" s="732"/>
      <c r="O14" s="970"/>
      <c r="P14"/>
      <c r="Q14"/>
      <c r="R14"/>
      <c r="S14"/>
    </row>
    <row r="15" spans="1:19" ht="12.75">
      <c r="A15" s="57" t="s">
        <v>207</v>
      </c>
      <c r="B15" s="747">
        <v>1376019</v>
      </c>
      <c r="C15" s="747">
        <v>1337953</v>
      </c>
      <c r="D15" s="747">
        <v>1342363</v>
      </c>
      <c r="E15" s="1309">
        <f t="shared" si="0"/>
        <v>-0.003285251455828253</v>
      </c>
      <c r="F15" s="1277">
        <v>615489.9913592538</v>
      </c>
      <c r="G15" s="1284">
        <v>0.096</v>
      </c>
      <c r="H15" s="748"/>
      <c r="I15" s="403" t="s">
        <v>207</v>
      </c>
      <c r="J15" s="749">
        <v>25613.47</v>
      </c>
      <c r="K15" s="1107">
        <f t="shared" si="1"/>
        <v>52.23630378859249</v>
      </c>
      <c r="L15" s="846">
        <v>1954</v>
      </c>
      <c r="M15" s="1092">
        <v>0.3764564226097628</v>
      </c>
      <c r="O15" s="997"/>
      <c r="P15"/>
      <c r="Q15"/>
      <c r="R15"/>
      <c r="S15"/>
    </row>
    <row r="16" spans="1:19" ht="12.75">
      <c r="A16" s="171" t="s">
        <v>208</v>
      </c>
      <c r="B16" s="750">
        <v>310827</v>
      </c>
      <c r="C16" s="750">
        <v>305674</v>
      </c>
      <c r="D16" s="750">
        <v>260196</v>
      </c>
      <c r="E16" s="1308">
        <f t="shared" si="0"/>
        <v>0.17478362465218522</v>
      </c>
      <c r="F16" s="1276">
        <v>133412.7354572258</v>
      </c>
      <c r="G16" s="1285">
        <v>0.09375</v>
      </c>
      <c r="H16" s="748"/>
      <c r="I16" s="417" t="s">
        <v>208</v>
      </c>
      <c r="J16" s="751">
        <v>8679.79</v>
      </c>
      <c r="K16" s="1106">
        <f t="shared" si="1"/>
        <v>35.21675063567206</v>
      </c>
      <c r="L16" s="847">
        <v>360</v>
      </c>
      <c r="M16" s="1093">
        <v>0.38883254709265425</v>
      </c>
      <c r="O16" s="997"/>
      <c r="P16"/>
      <c r="Q16"/>
      <c r="R16"/>
      <c r="S16"/>
    </row>
    <row r="17" spans="1:19" ht="12.75">
      <c r="A17" s="57" t="s">
        <v>209</v>
      </c>
      <c r="B17" s="747">
        <v>1204634</v>
      </c>
      <c r="C17" s="747">
        <v>1168208</v>
      </c>
      <c r="D17" s="747">
        <v>1117059</v>
      </c>
      <c r="E17" s="1309">
        <f t="shared" si="0"/>
        <v>0.04578898697383038</v>
      </c>
      <c r="F17" s="1277">
        <v>544750.6944331184</v>
      </c>
      <c r="G17" s="1284">
        <v>0.08525</v>
      </c>
      <c r="H17" s="748"/>
      <c r="I17" s="403" t="s">
        <v>209</v>
      </c>
      <c r="J17" s="749">
        <v>16202.41</v>
      </c>
      <c r="K17" s="1107">
        <f t="shared" si="1"/>
        <v>72.10087881987927</v>
      </c>
      <c r="L17" s="846">
        <v>1785</v>
      </c>
      <c r="M17" s="1092">
        <v>0.2728914713818087</v>
      </c>
      <c r="O17" s="997"/>
      <c r="P17"/>
      <c r="Q17"/>
      <c r="R17"/>
      <c r="S17"/>
    </row>
    <row r="18" spans="1:19" ht="12.75">
      <c r="A18" s="171" t="s">
        <v>210</v>
      </c>
      <c r="B18" s="750">
        <v>2667676</v>
      </c>
      <c r="C18" s="750">
        <v>2610890</v>
      </c>
      <c r="D18" s="750">
        <v>2295648</v>
      </c>
      <c r="E18" s="1308">
        <f t="shared" si="0"/>
        <v>0.13732157543316736</v>
      </c>
      <c r="F18" s="1276">
        <v>1119977.3490171058</v>
      </c>
      <c r="G18" s="1285">
        <v>0.12825</v>
      </c>
      <c r="H18" s="748"/>
      <c r="I18" s="417" t="s">
        <v>210</v>
      </c>
      <c r="J18" s="751">
        <v>27375.78</v>
      </c>
      <c r="K18" s="1106">
        <f t="shared" si="1"/>
        <v>95.37225971278262</v>
      </c>
      <c r="L18" s="847">
        <v>1545</v>
      </c>
      <c r="M18" s="1093">
        <v>0.40877516862066193</v>
      </c>
      <c r="O18" s="997"/>
      <c r="P18"/>
      <c r="Q18"/>
      <c r="R18"/>
      <c r="S18"/>
    </row>
    <row r="19" spans="1:19" ht="12.75">
      <c r="A19" s="57" t="s">
        <v>211</v>
      </c>
      <c r="B19" s="747">
        <v>763969</v>
      </c>
      <c r="C19" s="747">
        <v>741785</v>
      </c>
      <c r="D19" s="747">
        <v>710939</v>
      </c>
      <c r="E19" s="1309">
        <f t="shared" si="0"/>
        <v>0.04338768867652498</v>
      </c>
      <c r="F19" s="1277">
        <v>325341.73745234625</v>
      </c>
      <c r="G19" s="1284">
        <v>0.08425</v>
      </c>
      <c r="H19" s="748"/>
      <c r="I19" s="403" t="s">
        <v>211</v>
      </c>
      <c r="J19" s="749">
        <v>16942.34</v>
      </c>
      <c r="K19" s="1107">
        <f t="shared" si="1"/>
        <v>43.78291310409306</v>
      </c>
      <c r="L19" s="846">
        <v>747</v>
      </c>
      <c r="M19" s="1092">
        <v>0.3366838099988541</v>
      </c>
      <c r="O19" s="997"/>
      <c r="P19"/>
      <c r="Q19"/>
      <c r="R19"/>
      <c r="S19"/>
    </row>
    <row r="20" spans="1:19" ht="12.75">
      <c r="A20" s="171" t="s">
        <v>212</v>
      </c>
      <c r="B20" s="750">
        <v>2405353</v>
      </c>
      <c r="C20" s="750">
        <v>2350112</v>
      </c>
      <c r="D20" s="750">
        <v>2310376</v>
      </c>
      <c r="E20" s="1308">
        <f t="shared" si="0"/>
        <v>0.01719893212187107</v>
      </c>
      <c r="F20" s="1276">
        <v>1089083.3578640071</v>
      </c>
      <c r="G20" s="1285">
        <v>0.0955</v>
      </c>
      <c r="H20" s="748"/>
      <c r="I20" s="417" t="s">
        <v>212</v>
      </c>
      <c r="J20" s="751">
        <v>23548.73</v>
      </c>
      <c r="K20" s="1106">
        <f t="shared" si="1"/>
        <v>99.7978234919675</v>
      </c>
      <c r="L20" s="847">
        <v>2339</v>
      </c>
      <c r="M20" s="1093">
        <v>0.30497993287128444</v>
      </c>
      <c r="O20" s="997"/>
      <c r="P20"/>
      <c r="Q20"/>
      <c r="R20"/>
      <c r="S20"/>
    </row>
    <row r="21" spans="1:19" ht="12.75">
      <c r="A21" s="57" t="s">
        <v>213</v>
      </c>
      <c r="B21" s="747">
        <v>2944157</v>
      </c>
      <c r="C21" s="747">
        <v>2862707</v>
      </c>
      <c r="D21" s="747">
        <v>2551687</v>
      </c>
      <c r="E21" s="1309">
        <f t="shared" si="0"/>
        <v>0.1218879901806138</v>
      </c>
      <c r="F21" s="1277">
        <v>1319321.6957434812</v>
      </c>
      <c r="G21" s="1284">
        <v>0.09325</v>
      </c>
      <c r="H21" s="748"/>
      <c r="I21" s="403" t="s">
        <v>213</v>
      </c>
      <c r="J21" s="749">
        <v>45348.47</v>
      </c>
      <c r="K21" s="1107">
        <f t="shared" si="1"/>
        <v>63.126870652968</v>
      </c>
      <c r="L21" s="846">
        <v>3020</v>
      </c>
      <c r="M21" s="1092">
        <v>0.37466041756980367</v>
      </c>
      <c r="O21" s="997"/>
      <c r="P21"/>
      <c r="Q21"/>
      <c r="R21"/>
      <c r="S21"/>
    </row>
    <row r="22" spans="1:19" ht="12.75">
      <c r="A22" s="171" t="s">
        <v>214</v>
      </c>
      <c r="B22" s="750">
        <v>4102236</v>
      </c>
      <c r="C22" s="750">
        <v>4033197</v>
      </c>
      <c r="D22" s="750">
        <v>3996588</v>
      </c>
      <c r="E22" s="1308">
        <f t="shared" si="0"/>
        <v>0.009160063534194629</v>
      </c>
      <c r="F22" s="1276">
        <v>1784850.9436597538</v>
      </c>
      <c r="G22" s="1285">
        <v>0.12625</v>
      </c>
      <c r="H22" s="748"/>
      <c r="I22" s="417" t="s">
        <v>214</v>
      </c>
      <c r="J22" s="751">
        <v>12414.97</v>
      </c>
      <c r="K22" s="1106">
        <f t="shared" si="1"/>
        <v>324.86562593385247</v>
      </c>
      <c r="L22" s="847">
        <v>1545</v>
      </c>
      <c r="M22" s="1093">
        <v>0.48178132632747667</v>
      </c>
      <c r="O22" s="997"/>
      <c r="P22"/>
      <c r="Q22"/>
      <c r="R22"/>
      <c r="S22"/>
    </row>
    <row r="23" spans="1:19" ht="12.75">
      <c r="A23" s="57" t="s">
        <v>215</v>
      </c>
      <c r="B23" s="747">
        <v>1515129</v>
      </c>
      <c r="C23" s="747">
        <v>1470880</v>
      </c>
      <c r="D23" s="747">
        <v>1422193</v>
      </c>
      <c r="E23" s="1309">
        <f t="shared" si="0"/>
        <v>0.034233750271587704</v>
      </c>
      <c r="F23" s="1277">
        <v>660537.0841846507</v>
      </c>
      <c r="G23" s="1284">
        <v>0.08775000000000001</v>
      </c>
      <c r="H23" s="748"/>
      <c r="I23" s="403" t="s">
        <v>215</v>
      </c>
      <c r="J23" s="749">
        <v>17589.44</v>
      </c>
      <c r="K23" s="1107">
        <f t="shared" si="1"/>
        <v>83.62290101333528</v>
      </c>
      <c r="L23" s="846">
        <v>1812</v>
      </c>
      <c r="M23" s="1092">
        <v>0.2385469922767323</v>
      </c>
      <c r="O23" s="997"/>
      <c r="P23"/>
      <c r="Q23"/>
      <c r="R23"/>
      <c r="S23"/>
    </row>
    <row r="24" spans="1:19" ht="12.75">
      <c r="A24" s="171" t="s">
        <v>216</v>
      </c>
      <c r="B24" s="750">
        <v>1874664</v>
      </c>
      <c r="C24" s="750">
        <v>1832942</v>
      </c>
      <c r="D24" s="750">
        <v>1780192</v>
      </c>
      <c r="E24" s="1308">
        <f t="shared" si="0"/>
        <v>0.029631635239344867</v>
      </c>
      <c r="F24" s="1276">
        <v>849032.4789022938</v>
      </c>
      <c r="G24" s="1285">
        <v>0.1035</v>
      </c>
      <c r="H24" s="748"/>
      <c r="I24" s="417" t="s">
        <v>216</v>
      </c>
      <c r="J24" s="751">
        <v>12321.5</v>
      </c>
      <c r="K24" s="1106">
        <f t="shared" si="1"/>
        <v>148.75964777015784</v>
      </c>
      <c r="L24" s="847">
        <v>1419</v>
      </c>
      <c r="M24" s="1093">
        <v>0.39970222734816485</v>
      </c>
      <c r="O24" s="997"/>
      <c r="P24"/>
      <c r="Q24"/>
      <c r="R24"/>
      <c r="S24"/>
    </row>
    <row r="25" spans="1:19" ht="12.75">
      <c r="A25" s="57" t="s">
        <v>217</v>
      </c>
      <c r="B25" s="747">
        <v>3642762</v>
      </c>
      <c r="C25" s="747">
        <v>3539048</v>
      </c>
      <c r="D25" s="747">
        <v>3222061</v>
      </c>
      <c r="E25" s="1309">
        <f t="shared" si="0"/>
        <v>0.09838019826440281</v>
      </c>
      <c r="F25" s="1277">
        <v>1648691.8183530737</v>
      </c>
      <c r="G25" s="1284">
        <v>0.07875</v>
      </c>
      <c r="H25" s="748"/>
      <c r="I25" s="403" t="s">
        <v>217</v>
      </c>
      <c r="J25" s="749">
        <v>32086.27</v>
      </c>
      <c r="K25" s="1107">
        <f t="shared" si="1"/>
        <v>110.29789377200902</v>
      </c>
      <c r="L25" s="846">
        <v>1502</v>
      </c>
      <c r="M25" s="1092">
        <v>0.3781273947117982</v>
      </c>
      <c r="O25" s="997"/>
      <c r="P25"/>
      <c r="Q25"/>
      <c r="R25"/>
      <c r="S25"/>
    </row>
    <row r="26" spans="1:19" ht="12.75">
      <c r="A26" s="171" t="s">
        <v>218</v>
      </c>
      <c r="B26" s="750">
        <v>1958558</v>
      </c>
      <c r="C26" s="750">
        <v>1911157</v>
      </c>
      <c r="D26" s="750">
        <v>1857481</v>
      </c>
      <c r="E26" s="1308">
        <f t="shared" si="0"/>
        <v>0.02889720002519547</v>
      </c>
      <c r="F26" s="1276">
        <v>884923.5623588451</v>
      </c>
      <c r="G26" s="1285">
        <v>0.11025</v>
      </c>
      <c r="H26" s="748"/>
      <c r="I26" s="417" t="s">
        <v>218</v>
      </c>
      <c r="J26" s="751">
        <v>19399.73</v>
      </c>
      <c r="K26" s="1106">
        <f t="shared" si="1"/>
        <v>98.51461850242246</v>
      </c>
      <c r="L26" s="847">
        <v>2291</v>
      </c>
      <c r="M26" s="1093">
        <v>0.29917740928662584</v>
      </c>
      <c r="O26" s="997"/>
      <c r="P26"/>
      <c r="Q26"/>
      <c r="R26"/>
      <c r="S26"/>
    </row>
    <row r="27" spans="1:19" ht="12.75">
      <c r="A27" s="57" t="s">
        <v>219</v>
      </c>
      <c r="B27" s="747">
        <v>1814036</v>
      </c>
      <c r="C27" s="747">
        <v>1760575</v>
      </c>
      <c r="D27" s="747">
        <v>1640068</v>
      </c>
      <c r="E27" s="1309">
        <f t="shared" si="0"/>
        <v>0.07347683144845218</v>
      </c>
      <c r="F27" s="1277">
        <v>787467.6118691328</v>
      </c>
      <c r="G27" s="1284">
        <v>0.08825</v>
      </c>
      <c r="H27" s="748"/>
      <c r="I27" s="403" t="s">
        <v>219</v>
      </c>
      <c r="J27" s="749">
        <v>25842.51</v>
      </c>
      <c r="K27" s="1107">
        <f t="shared" si="1"/>
        <v>68.12708982215737</v>
      </c>
      <c r="L27" s="846">
        <v>1462</v>
      </c>
      <c r="M27" s="1092">
        <v>0.24028059014810502</v>
      </c>
      <c r="O27" s="997"/>
      <c r="P27"/>
      <c r="Q27"/>
      <c r="R27"/>
      <c r="S27"/>
    </row>
    <row r="28" spans="1:19" ht="12.75">
      <c r="A28" s="171" t="s">
        <v>220</v>
      </c>
      <c r="B28" s="750">
        <v>4972485</v>
      </c>
      <c r="C28" s="750">
        <v>4889053</v>
      </c>
      <c r="D28" s="750">
        <v>4506151</v>
      </c>
      <c r="E28" s="1308">
        <f t="shared" si="0"/>
        <v>0.08497318443168012</v>
      </c>
      <c r="F28" s="1276">
        <v>2154069.677358155</v>
      </c>
      <c r="G28" s="1285">
        <v>0.10875</v>
      </c>
      <c r="H28" s="748"/>
      <c r="I28" s="417" t="s">
        <v>220</v>
      </c>
      <c r="J28" s="751">
        <v>31485.27</v>
      </c>
      <c r="K28" s="1106">
        <f t="shared" si="1"/>
        <v>155.2806439328613</v>
      </c>
      <c r="L28" s="847">
        <v>963</v>
      </c>
      <c r="M28" s="1093">
        <v>0.7143109309717035</v>
      </c>
      <c r="O28" s="997"/>
      <c r="P28"/>
      <c r="Q28"/>
      <c r="R28"/>
      <c r="S28"/>
    </row>
    <row r="29" spans="1:19" ht="12.75">
      <c r="A29" s="57" t="s">
        <v>221</v>
      </c>
      <c r="B29" s="747">
        <v>6325984</v>
      </c>
      <c r="C29" s="747">
        <v>6174040</v>
      </c>
      <c r="D29" s="747">
        <v>5645407</v>
      </c>
      <c r="E29" s="1309">
        <f t="shared" si="0"/>
        <v>0.09363948427456159</v>
      </c>
      <c r="F29" s="1277">
        <v>2929090.7269202126</v>
      </c>
      <c r="G29" s="1284">
        <v>0.08199999999999999</v>
      </c>
      <c r="H29" s="748"/>
      <c r="I29" s="403" t="s">
        <v>221</v>
      </c>
      <c r="J29" s="749">
        <v>43801.28</v>
      </c>
      <c r="K29" s="1107">
        <f t="shared" si="1"/>
        <v>140.95569809832043</v>
      </c>
      <c r="L29" s="846">
        <v>2879</v>
      </c>
      <c r="M29" s="1092">
        <v>0.42573193565315415</v>
      </c>
      <c r="O29" s="997"/>
      <c r="P29"/>
      <c r="Q29"/>
      <c r="R29"/>
      <c r="S29"/>
    </row>
    <row r="30" spans="1:19" ht="12.75">
      <c r="A30" s="173" t="s">
        <v>222</v>
      </c>
      <c r="B30" s="752">
        <v>52016334</v>
      </c>
      <c r="C30" s="752">
        <v>50737469</v>
      </c>
      <c r="D30" s="752">
        <v>47566384</v>
      </c>
      <c r="E30" s="1310">
        <f t="shared" si="0"/>
        <v>0.06666651389771405</v>
      </c>
      <c r="F30" s="1278">
        <v>23154576.950402077</v>
      </c>
      <c r="G30" s="1288" t="s">
        <v>492</v>
      </c>
      <c r="H30" s="753"/>
      <c r="I30" s="429" t="s">
        <v>222</v>
      </c>
      <c r="J30" s="754">
        <v>532203.22</v>
      </c>
      <c r="K30" s="1108">
        <f t="shared" si="1"/>
        <v>95.3347651673359</v>
      </c>
      <c r="L30" s="848">
        <v>35290</v>
      </c>
      <c r="M30" s="1094">
        <v>0.400963674400077</v>
      </c>
      <c r="O30" s="997"/>
      <c r="P30"/>
      <c r="Q30"/>
      <c r="R30"/>
      <c r="S30"/>
    </row>
    <row r="31" spans="1:19" ht="12.75">
      <c r="A31" s="57" t="s">
        <v>223</v>
      </c>
      <c r="B31" s="747">
        <v>11877121</v>
      </c>
      <c r="C31" s="747">
        <v>11728240</v>
      </c>
      <c r="D31" s="747">
        <v>10952011</v>
      </c>
      <c r="E31" s="1309">
        <f t="shared" si="0"/>
        <v>0.0708754766590356</v>
      </c>
      <c r="F31" s="1277">
        <v>5980116.171996117</v>
      </c>
      <c r="G31" s="1284">
        <v>0.08175</v>
      </c>
      <c r="H31" s="748"/>
      <c r="I31" s="403" t="s">
        <v>223</v>
      </c>
      <c r="J31" s="749">
        <v>12012.52</v>
      </c>
      <c r="K31" s="1107">
        <f t="shared" si="1"/>
        <v>976.3346908059258</v>
      </c>
      <c r="L31" s="846">
        <v>1281</v>
      </c>
      <c r="M31" s="1092">
        <v>0.8381922607313629</v>
      </c>
      <c r="O31" s="997"/>
      <c r="P31"/>
      <c r="Q31"/>
      <c r="R31"/>
      <c r="S31"/>
    </row>
    <row r="32" spans="1:19" ht="12.75">
      <c r="A32" s="519" t="s">
        <v>224</v>
      </c>
      <c r="B32" s="755">
        <v>63893455</v>
      </c>
      <c r="C32" s="755">
        <v>62465709</v>
      </c>
      <c r="D32" s="755">
        <v>58518395</v>
      </c>
      <c r="E32" s="1311">
        <f t="shared" si="0"/>
        <v>0.06745424237968245</v>
      </c>
      <c r="F32" s="1279">
        <v>29134693.122398194</v>
      </c>
      <c r="G32" s="1286">
        <v>0.092</v>
      </c>
      <c r="H32" s="753"/>
      <c r="I32" s="440" t="s">
        <v>224</v>
      </c>
      <c r="J32" s="756">
        <v>544215.74</v>
      </c>
      <c r="K32" s="1109">
        <f t="shared" si="1"/>
        <v>114.7811509457628</v>
      </c>
      <c r="L32" s="849">
        <v>36571</v>
      </c>
      <c r="M32" s="1095">
        <v>0.4830554632782604</v>
      </c>
      <c r="O32" s="997"/>
      <c r="P32"/>
      <c r="Q32"/>
      <c r="R32"/>
      <c r="S32"/>
    </row>
    <row r="33" spans="1:19" ht="12.75">
      <c r="A33" s="403" t="s">
        <v>225</v>
      </c>
      <c r="B33" s="757">
        <v>408090</v>
      </c>
      <c r="C33" s="757">
        <v>401554</v>
      </c>
      <c r="D33" s="757">
        <v>386566</v>
      </c>
      <c r="E33" s="1309">
        <f t="shared" si="0"/>
        <v>0.038772163097634094</v>
      </c>
      <c r="F33" s="1275">
        <v>174340.86776360607</v>
      </c>
      <c r="G33" s="1287">
        <v>0.226</v>
      </c>
      <c r="H33" s="748"/>
      <c r="I33" s="403" t="s">
        <v>225</v>
      </c>
      <c r="J33" s="749">
        <v>1628.4</v>
      </c>
      <c r="K33" s="1107">
        <f t="shared" si="1"/>
        <v>246.59420289855072</v>
      </c>
      <c r="L33" s="846">
        <v>32</v>
      </c>
      <c r="M33" s="1092">
        <v>0.7686463090891885</v>
      </c>
      <c r="O33" s="997"/>
      <c r="P33"/>
      <c r="Q33"/>
      <c r="R33"/>
      <c r="S33"/>
    </row>
    <row r="34" spans="1:19" ht="12.75">
      <c r="A34" s="417" t="s">
        <v>226</v>
      </c>
      <c r="B34" s="750">
        <v>226426</v>
      </c>
      <c r="C34" s="750">
        <v>224469</v>
      </c>
      <c r="D34" s="750">
        <v>157213</v>
      </c>
      <c r="E34" s="1308">
        <f t="shared" si="0"/>
        <v>0.4278017721180818</v>
      </c>
      <c r="F34" s="1276">
        <v>83629.40626931385</v>
      </c>
      <c r="G34" s="1285">
        <v>0.21</v>
      </c>
      <c r="H34" s="748"/>
      <c r="I34" s="417" t="s">
        <v>226</v>
      </c>
      <c r="J34" s="751">
        <v>83533.9</v>
      </c>
      <c r="K34" s="1106">
        <f t="shared" si="1"/>
        <v>2.6871605420074967</v>
      </c>
      <c r="L34" s="847">
        <v>22</v>
      </c>
      <c r="M34" s="1093">
        <v>0.7365872347629294</v>
      </c>
      <c r="O34" s="997"/>
      <c r="P34"/>
      <c r="Q34"/>
      <c r="R34"/>
      <c r="S34"/>
    </row>
    <row r="35" spans="1:19" ht="12.75">
      <c r="A35" s="403" t="s">
        <v>227</v>
      </c>
      <c r="B35" s="747">
        <v>402499</v>
      </c>
      <c r="C35" s="747">
        <v>396404</v>
      </c>
      <c r="D35" s="747">
        <v>381427</v>
      </c>
      <c r="E35" s="1309">
        <f t="shared" si="0"/>
        <v>0.039265704839982485</v>
      </c>
      <c r="F35" s="1277">
        <v>178566.30364136703</v>
      </c>
      <c r="G35" s="1284">
        <v>0.20800000000000002</v>
      </c>
      <c r="H35" s="748"/>
      <c r="I35" s="403" t="s">
        <v>227</v>
      </c>
      <c r="J35" s="749">
        <v>1128</v>
      </c>
      <c r="K35" s="1107">
        <f t="shared" si="1"/>
        <v>351.42198581560285</v>
      </c>
      <c r="L35" s="846">
        <v>34</v>
      </c>
      <c r="M35" s="1092">
        <v>0.744182702495434</v>
      </c>
      <c r="O35" s="997"/>
      <c r="P35"/>
      <c r="Q35"/>
      <c r="R35"/>
      <c r="S35"/>
    </row>
    <row r="36" spans="1:19" ht="12.75">
      <c r="A36" s="417" t="s">
        <v>228</v>
      </c>
      <c r="B36" s="750">
        <v>825035</v>
      </c>
      <c r="C36" s="750">
        <v>816364</v>
      </c>
      <c r="D36" s="750">
        <v>706300</v>
      </c>
      <c r="E36" s="1308">
        <f t="shared" si="0"/>
        <v>0.15583179951861825</v>
      </c>
      <c r="F36" s="1276">
        <v>356823.7320974374</v>
      </c>
      <c r="G36" s="1285">
        <v>0.295</v>
      </c>
      <c r="H36" s="748"/>
      <c r="I36" s="417" t="s">
        <v>228</v>
      </c>
      <c r="J36" s="751">
        <v>2503.72</v>
      </c>
      <c r="K36" s="1106">
        <f t="shared" si="1"/>
        <v>326.06042209192725</v>
      </c>
      <c r="L36" s="847">
        <v>24</v>
      </c>
      <c r="M36" s="1093">
        <v>0.9465655026434286</v>
      </c>
      <c r="O36" s="997"/>
      <c r="P36"/>
      <c r="Q36"/>
      <c r="R36"/>
      <c r="S36"/>
    </row>
    <row r="37" spans="1:19" ht="12.75">
      <c r="A37" s="589" t="s">
        <v>325</v>
      </c>
      <c r="B37" s="758">
        <v>1862050</v>
      </c>
      <c r="C37" s="758">
        <v>1838791</v>
      </c>
      <c r="D37" s="758">
        <v>1631506</v>
      </c>
      <c r="E37" s="1312">
        <f t="shared" si="0"/>
        <v>0.12705132558507293</v>
      </c>
      <c r="F37" s="1280">
        <v>793360.3097717243</v>
      </c>
      <c r="G37" s="1289" t="s">
        <v>492</v>
      </c>
      <c r="H37" s="753"/>
      <c r="I37" s="589" t="s">
        <v>325</v>
      </c>
      <c r="J37" s="759">
        <v>88794.02</v>
      </c>
      <c r="K37" s="1110">
        <f t="shared" si="1"/>
        <v>20.708500414780183</v>
      </c>
      <c r="L37" s="850">
        <v>112</v>
      </c>
      <c r="M37" s="1096">
        <v>0.8384492854272182</v>
      </c>
      <c r="O37" s="997"/>
      <c r="P37"/>
      <c r="Q37"/>
      <c r="R37"/>
      <c r="S37"/>
    </row>
    <row r="38" spans="1:19" ht="12.75">
      <c r="A38" s="440" t="s">
        <v>324</v>
      </c>
      <c r="B38" s="835">
        <v>65755505</v>
      </c>
      <c r="C38" s="835">
        <v>64304500</v>
      </c>
      <c r="D38" s="1306">
        <v>60149901</v>
      </c>
      <c r="E38" s="1313">
        <f t="shared" si="0"/>
        <v>0.06907075374903782</v>
      </c>
      <c r="F38" s="1281">
        <v>29928053.432169918</v>
      </c>
      <c r="G38" s="1290" t="s">
        <v>492</v>
      </c>
      <c r="H38" s="753"/>
      <c r="I38" s="440" t="s">
        <v>324</v>
      </c>
      <c r="J38" s="756">
        <v>633009.76</v>
      </c>
      <c r="K38" s="1109">
        <f t="shared" si="1"/>
        <v>101.58532152805985</v>
      </c>
      <c r="L38" s="1291">
        <v>36683</v>
      </c>
      <c r="M38" s="1095">
        <v>0.49321797074854795</v>
      </c>
      <c r="N38" s="454"/>
      <c r="O38" s="998"/>
      <c r="P38"/>
      <c r="Q38"/>
      <c r="R38"/>
      <c r="S38"/>
    </row>
    <row r="39" spans="1:10" ht="12.75">
      <c r="A39" s="111" t="s">
        <v>409</v>
      </c>
      <c r="B39" s="766"/>
      <c r="D39" s="111"/>
      <c r="H39" s="732"/>
      <c r="I39" s="111" t="s">
        <v>409</v>
      </c>
      <c r="J39" s="457"/>
    </row>
    <row r="40" spans="1:9" ht="17.25" customHeight="1">
      <c r="A40" s="888" t="s">
        <v>501</v>
      </c>
      <c r="B40" s="588"/>
      <c r="C40" s="588"/>
      <c r="D40" s="588"/>
      <c r="E40" s="588"/>
      <c r="F40" s="588"/>
      <c r="G40" s="588"/>
      <c r="H40" s="134"/>
      <c r="I40" s="520"/>
    </row>
    <row r="41" spans="1:9" ht="15" customHeight="1">
      <c r="A41" s="888" t="s">
        <v>506</v>
      </c>
      <c r="B41" s="1190"/>
      <c r="C41" s="1190"/>
      <c r="D41" s="1190"/>
      <c r="E41" s="1190"/>
      <c r="F41" s="1282"/>
      <c r="G41" s="588"/>
      <c r="H41" s="134"/>
      <c r="I41" s="520"/>
    </row>
    <row r="42" spans="1:15" ht="15.75">
      <c r="A42" s="888" t="s">
        <v>507</v>
      </c>
      <c r="B42" s="1190"/>
      <c r="C42" s="1190"/>
      <c r="D42" s="1190"/>
      <c r="E42" s="1190"/>
      <c r="F42" s="1282"/>
      <c r="G42" s="588"/>
      <c r="H42" s="134"/>
      <c r="I42" s="520"/>
      <c r="N42" s="1536"/>
      <c r="O42" s="1537"/>
    </row>
    <row r="43" spans="1:15" ht="15.75">
      <c r="A43" s="888" t="s">
        <v>503</v>
      </c>
      <c r="B43" s="822"/>
      <c r="C43" s="822"/>
      <c r="D43" s="822"/>
      <c r="E43" s="822"/>
      <c r="H43" s="134"/>
      <c r="N43" s="760"/>
      <c r="O43" s="537"/>
    </row>
    <row r="44" spans="1:15" ht="15.75">
      <c r="A44" s="888" t="s">
        <v>502</v>
      </c>
      <c r="H44" s="134"/>
      <c r="J44" s="348"/>
      <c r="N44" s="760"/>
      <c r="O44" s="537"/>
    </row>
    <row r="45" spans="2:15" ht="15.75">
      <c r="B45" s="822"/>
      <c r="C45" s="822"/>
      <c r="D45" s="822"/>
      <c r="H45" s="134"/>
      <c r="N45" s="760"/>
      <c r="O45" s="733"/>
    </row>
    <row r="46" spans="1:17" ht="18">
      <c r="A46" s="844" t="s">
        <v>494</v>
      </c>
      <c r="B46" s="823"/>
      <c r="C46" s="822"/>
      <c r="D46" s="822"/>
      <c r="H46" s="134"/>
      <c r="N46" s="760"/>
      <c r="O46" s="760"/>
      <c r="P46" s="733"/>
      <c r="Q46" s="733"/>
    </row>
    <row r="47" spans="1:11" ht="12.75">
      <c r="A47" s="826"/>
      <c r="B47" s="822"/>
      <c r="C47" s="822"/>
      <c r="D47" s="800"/>
      <c r="H47" s="134"/>
      <c r="K47" s="134"/>
    </row>
    <row r="48" spans="1:19" ht="12.75">
      <c r="A48" s="33"/>
      <c r="B48" s="484" t="s">
        <v>154</v>
      </c>
      <c r="C48" s="484" t="s">
        <v>154</v>
      </c>
      <c r="D48" s="462" t="s">
        <v>154</v>
      </c>
      <c r="F48" s="206"/>
      <c r="G48" s="1283"/>
      <c r="H48" s="206"/>
      <c r="S48"/>
    </row>
    <row r="49" spans="1:19" ht="15.75">
      <c r="A49" s="392" t="s">
        <v>195</v>
      </c>
      <c r="B49" s="836" t="s">
        <v>155</v>
      </c>
      <c r="C49" s="836" t="s">
        <v>156</v>
      </c>
      <c r="D49" s="716" t="s">
        <v>156</v>
      </c>
      <c r="F49" s="206"/>
      <c r="G49" s="1283"/>
      <c r="H49" s="206"/>
      <c r="M49" s="760"/>
      <c r="N49" s="760"/>
      <c r="O49" s="537"/>
      <c r="P49" s="760"/>
      <c r="Q49" s="537"/>
      <c r="S49"/>
    </row>
    <row r="50" spans="1:19" ht="15.75">
      <c r="A50" s="488"/>
      <c r="B50" s="642" t="s">
        <v>157</v>
      </c>
      <c r="C50" s="642" t="s">
        <v>318</v>
      </c>
      <c r="D50" s="539" t="s">
        <v>388</v>
      </c>
      <c r="F50" s="206"/>
      <c r="G50" s="1283"/>
      <c r="H50" s="206"/>
      <c r="M50" s="760"/>
      <c r="N50" s="760"/>
      <c r="O50" s="733"/>
      <c r="P50" s="733"/>
      <c r="Q50" s="733"/>
      <c r="S50"/>
    </row>
    <row r="51" spans="1:19" ht="15.75">
      <c r="A51" s="57" t="s">
        <v>201</v>
      </c>
      <c r="B51" s="837">
        <v>48100</v>
      </c>
      <c r="C51" s="837">
        <v>27986</v>
      </c>
      <c r="D51" s="837">
        <v>67956</v>
      </c>
      <c r="F51" s="145"/>
      <c r="G51" s="1283"/>
      <c r="H51" s="206"/>
      <c r="M51" s="760"/>
      <c r="N51" s="760"/>
      <c r="O51" s="733"/>
      <c r="P51" s="760"/>
      <c r="Q51" s="733"/>
      <c r="S51"/>
    </row>
    <row r="52" spans="1:19" ht="12.75">
      <c r="A52" s="171" t="s">
        <v>202</v>
      </c>
      <c r="B52" s="838">
        <v>79084</v>
      </c>
      <c r="C52" s="838">
        <v>26625</v>
      </c>
      <c r="D52" s="838">
        <v>65722</v>
      </c>
      <c r="F52" s="148"/>
      <c r="G52" s="1283"/>
      <c r="H52" s="381"/>
      <c r="S52"/>
    </row>
    <row r="53" spans="1:19" ht="12.75">
      <c r="A53" s="57" t="s">
        <v>203</v>
      </c>
      <c r="B53" s="837">
        <v>29792</v>
      </c>
      <c r="C53" s="837">
        <v>24050</v>
      </c>
      <c r="D53" s="837">
        <v>61417</v>
      </c>
      <c r="F53" s="148"/>
      <c r="G53" s="1283"/>
      <c r="H53" s="381"/>
      <c r="S53"/>
    </row>
    <row r="54" spans="1:19" ht="12.75">
      <c r="A54" s="171" t="s">
        <v>204</v>
      </c>
      <c r="B54" s="838">
        <v>38499</v>
      </c>
      <c r="C54" s="838">
        <v>25451</v>
      </c>
      <c r="D54" s="838">
        <v>64130</v>
      </c>
      <c r="F54" s="148"/>
      <c r="G54" s="1283"/>
      <c r="H54" s="381"/>
      <c r="S54"/>
    </row>
    <row r="55" spans="1:19" ht="12.75">
      <c r="A55" s="57" t="s">
        <v>205</v>
      </c>
      <c r="B55" s="837">
        <v>73049</v>
      </c>
      <c r="C55" s="837">
        <v>24780</v>
      </c>
      <c r="D55" s="837">
        <v>61760</v>
      </c>
      <c r="F55" s="148"/>
      <c r="G55" s="1283"/>
      <c r="H55" s="381"/>
      <c r="S55"/>
    </row>
    <row r="56" spans="1:19" ht="12.75">
      <c r="A56" s="171" t="s">
        <v>206</v>
      </c>
      <c r="B56" s="838">
        <v>59398</v>
      </c>
      <c r="C56" s="838">
        <v>25238</v>
      </c>
      <c r="D56" s="838">
        <v>64052</v>
      </c>
      <c r="F56" s="148"/>
      <c r="G56" s="1283"/>
      <c r="H56" s="381"/>
      <c r="S56"/>
    </row>
    <row r="57" spans="1:19" ht="12.75">
      <c r="A57" s="57" t="s">
        <v>207</v>
      </c>
      <c r="B57" s="837">
        <v>32604</v>
      </c>
      <c r="C57" s="837">
        <v>26262</v>
      </c>
      <c r="D57" s="837">
        <v>66045</v>
      </c>
      <c r="F57" s="148"/>
      <c r="G57" s="1283"/>
      <c r="H57" s="381"/>
      <c r="S57"/>
    </row>
    <row r="58" spans="1:19" ht="12.75">
      <c r="A58" s="171" t="s">
        <v>208</v>
      </c>
      <c r="B58" s="838">
        <v>7015</v>
      </c>
      <c r="C58" s="838">
        <v>24979</v>
      </c>
      <c r="D58" s="838">
        <v>65939</v>
      </c>
      <c r="F58" s="148"/>
      <c r="G58" s="1283"/>
      <c r="H58" s="381"/>
      <c r="S58"/>
    </row>
    <row r="59" spans="1:19" ht="12.75">
      <c r="A59" s="57" t="s">
        <v>209</v>
      </c>
      <c r="B59" s="837">
        <v>25686</v>
      </c>
      <c r="C59" s="837">
        <v>23714</v>
      </c>
      <c r="D59" s="837">
        <v>62375</v>
      </c>
      <c r="F59" s="148"/>
      <c r="G59" s="1283"/>
      <c r="H59" s="381"/>
      <c r="S59"/>
    </row>
    <row r="60" spans="1:19" ht="12.75">
      <c r="A60" s="171" t="s">
        <v>210</v>
      </c>
      <c r="B60" s="838">
        <v>57028</v>
      </c>
      <c r="C60" s="838">
        <v>23670</v>
      </c>
      <c r="D60" s="838">
        <v>65656</v>
      </c>
      <c r="F60" s="148"/>
      <c r="G60" s="1283"/>
      <c r="H60" s="381"/>
      <c r="S60"/>
    </row>
    <row r="61" spans="1:19" ht="12.75">
      <c r="A61" s="57" t="s">
        <v>211</v>
      </c>
      <c r="B61" s="837">
        <v>15747</v>
      </c>
      <c r="C61" s="837">
        <v>23018</v>
      </c>
      <c r="D61" s="837">
        <v>60561</v>
      </c>
      <c r="F61" s="148"/>
      <c r="G61" s="1283"/>
      <c r="H61" s="381"/>
      <c r="S61"/>
    </row>
    <row r="62" spans="1:19" ht="12.75">
      <c r="A62" s="171" t="s">
        <v>212</v>
      </c>
      <c r="B62" s="838">
        <v>50331</v>
      </c>
      <c r="C62" s="838">
        <v>23439</v>
      </c>
      <c r="D62" s="838">
        <v>64934</v>
      </c>
      <c r="F62" s="148"/>
      <c r="G62" s="1283"/>
      <c r="H62" s="381"/>
      <c r="S62"/>
    </row>
    <row r="63" spans="1:19" ht="12.75">
      <c r="A63" s="57" t="s">
        <v>213</v>
      </c>
      <c r="B63" s="837">
        <v>71058</v>
      </c>
      <c r="C63" s="837">
        <v>26718</v>
      </c>
      <c r="D63" s="837">
        <v>65213</v>
      </c>
      <c r="F63" s="148"/>
      <c r="G63" s="1283"/>
      <c r="H63" s="381"/>
      <c r="S63"/>
    </row>
    <row r="64" spans="1:19" ht="12.75">
      <c r="A64" s="171" t="s">
        <v>214</v>
      </c>
      <c r="B64" s="838">
        <v>89383</v>
      </c>
      <c r="C64" s="838">
        <v>24344</v>
      </c>
      <c r="D64" s="838">
        <v>64803</v>
      </c>
      <c r="F64" s="148"/>
      <c r="G64" s="1283"/>
      <c r="H64" s="381"/>
      <c r="S64"/>
    </row>
    <row r="65" spans="1:19" ht="12.75">
      <c r="A65" s="57" t="s">
        <v>215</v>
      </c>
      <c r="B65" s="837">
        <v>31390</v>
      </c>
      <c r="C65" s="837">
        <v>23309</v>
      </c>
      <c r="D65" s="837">
        <v>59201</v>
      </c>
      <c r="F65" s="148"/>
      <c r="G65" s="1283"/>
      <c r="H65" s="381"/>
      <c r="S65"/>
    </row>
    <row r="66" spans="1:19" ht="12.75">
      <c r="A66" s="171" t="s">
        <v>216</v>
      </c>
      <c r="B66" s="838">
        <v>43238</v>
      </c>
      <c r="C66" s="838">
        <v>25601</v>
      </c>
      <c r="D66" s="838">
        <v>66165</v>
      </c>
      <c r="F66" s="148"/>
      <c r="G66" s="1283"/>
      <c r="H66" s="381"/>
      <c r="S66"/>
    </row>
    <row r="67" spans="1:19" ht="12.75">
      <c r="A67" s="57" t="s">
        <v>217</v>
      </c>
      <c r="B67" s="837">
        <v>87448</v>
      </c>
      <c r="C67" s="837">
        <v>26550</v>
      </c>
      <c r="D67" s="837">
        <v>63648</v>
      </c>
      <c r="F67" s="148"/>
      <c r="G67" s="1283"/>
      <c r="H67" s="381"/>
      <c r="S67"/>
    </row>
    <row r="68" spans="1:19" ht="12.75">
      <c r="A68" s="171" t="s">
        <v>218</v>
      </c>
      <c r="B68" s="838">
        <v>40011</v>
      </c>
      <c r="C68" s="838">
        <v>22727</v>
      </c>
      <c r="D68" s="838">
        <v>65375</v>
      </c>
      <c r="F68" s="148"/>
      <c r="G68" s="1283"/>
      <c r="H68" s="381"/>
      <c r="S68"/>
    </row>
    <row r="69" spans="1:19" ht="12.75">
      <c r="A69" s="57" t="s">
        <v>219</v>
      </c>
      <c r="B69" s="837">
        <v>38647</v>
      </c>
      <c r="C69" s="837">
        <v>23785</v>
      </c>
      <c r="D69" s="837">
        <v>61496</v>
      </c>
      <c r="F69" s="148"/>
      <c r="G69" s="1283"/>
      <c r="H69" s="381"/>
      <c r="S69"/>
    </row>
    <row r="70" spans="1:19" ht="12.75">
      <c r="A70" s="171" t="s">
        <v>220</v>
      </c>
      <c r="B70" s="838">
        <v>125598</v>
      </c>
      <c r="C70" s="838">
        <v>27720</v>
      </c>
      <c r="D70" s="838">
        <v>69500</v>
      </c>
      <c r="F70" s="148"/>
      <c r="G70" s="1283"/>
      <c r="H70" s="381"/>
      <c r="S70"/>
    </row>
    <row r="71" spans="1:19" ht="12.75">
      <c r="A71" s="57" t="s">
        <v>221</v>
      </c>
      <c r="B71" s="837">
        <v>172414</v>
      </c>
      <c r="C71" s="837">
        <v>30055</v>
      </c>
      <c r="D71" s="837">
        <v>69796</v>
      </c>
      <c r="F71" s="148"/>
      <c r="G71" s="1283"/>
      <c r="H71" s="381"/>
      <c r="S71"/>
    </row>
    <row r="72" spans="1:19" ht="12.75">
      <c r="A72" s="173" t="s">
        <v>222</v>
      </c>
      <c r="B72" s="839">
        <v>1215520</v>
      </c>
      <c r="C72" s="839">
        <v>25913</v>
      </c>
      <c r="D72" s="839">
        <v>65467</v>
      </c>
      <c r="F72" s="148"/>
      <c r="G72" s="1283"/>
      <c r="H72" s="381"/>
      <c r="S72"/>
    </row>
    <row r="73" spans="1:19" ht="12.75">
      <c r="A73" s="57" t="s">
        <v>223</v>
      </c>
      <c r="B73" s="837">
        <v>528010</v>
      </c>
      <c r="C73" s="837">
        <v>48378</v>
      </c>
      <c r="D73" s="837">
        <v>95378</v>
      </c>
      <c r="F73" s="158"/>
      <c r="G73" s="1283"/>
      <c r="H73" s="167"/>
      <c r="S73"/>
    </row>
    <row r="74" spans="1:19" ht="12.75">
      <c r="A74" s="519" t="s">
        <v>224</v>
      </c>
      <c r="B74" s="840">
        <v>1743530</v>
      </c>
      <c r="C74" s="840">
        <v>30135</v>
      </c>
      <c r="D74" s="840">
        <v>72308</v>
      </c>
      <c r="F74" s="148"/>
      <c r="G74" s="1283"/>
      <c r="H74" s="381"/>
      <c r="S74"/>
    </row>
    <row r="75" spans="1:19" ht="12.75">
      <c r="A75" s="57" t="s">
        <v>225</v>
      </c>
      <c r="B75" s="841" t="s">
        <v>492</v>
      </c>
      <c r="C75" s="841" t="s">
        <v>492</v>
      </c>
      <c r="D75" s="841" t="s">
        <v>492</v>
      </c>
      <c r="F75" s="158"/>
      <c r="G75" s="1283"/>
      <c r="H75" s="167"/>
      <c r="S75"/>
    </row>
    <row r="76" spans="1:19" ht="12.75">
      <c r="A76" s="171" t="s">
        <v>226</v>
      </c>
      <c r="B76" s="842" t="s">
        <v>492</v>
      </c>
      <c r="C76" s="842" t="s">
        <v>492</v>
      </c>
      <c r="D76" s="842" t="s">
        <v>492</v>
      </c>
      <c r="F76" s="148"/>
      <c r="G76" s="1283"/>
      <c r="H76" s="381"/>
      <c r="S76"/>
    </row>
    <row r="77" spans="1:19" ht="12.75">
      <c r="A77" s="57" t="s">
        <v>227</v>
      </c>
      <c r="B77" s="841" t="s">
        <v>492</v>
      </c>
      <c r="C77" s="841" t="s">
        <v>492</v>
      </c>
      <c r="D77" s="841" t="s">
        <v>492</v>
      </c>
      <c r="F77" s="148"/>
      <c r="G77" s="1283"/>
      <c r="H77" s="381"/>
      <c r="S77"/>
    </row>
    <row r="78" spans="1:19" ht="12.75">
      <c r="A78" s="171" t="s">
        <v>228</v>
      </c>
      <c r="B78" s="842" t="s">
        <v>492</v>
      </c>
      <c r="C78" s="842" t="s">
        <v>492</v>
      </c>
      <c r="D78" s="842" t="s">
        <v>492</v>
      </c>
      <c r="F78" s="148"/>
      <c r="G78" s="381"/>
      <c r="H78" s="381"/>
      <c r="S78"/>
    </row>
    <row r="79" spans="1:19" ht="12.75">
      <c r="A79" s="100" t="s">
        <v>325</v>
      </c>
      <c r="B79" s="843">
        <v>32462</v>
      </c>
      <c r="C79" s="843">
        <v>18324</v>
      </c>
      <c r="D79" s="843">
        <v>63887</v>
      </c>
      <c r="F79" s="148"/>
      <c r="G79" s="381"/>
      <c r="H79" s="381"/>
      <c r="K79" s="9"/>
      <c r="L79" s="9"/>
      <c r="M79" s="9"/>
      <c r="N79" s="9"/>
      <c r="S79"/>
    </row>
    <row r="80" spans="1:19" ht="15.75">
      <c r="A80" s="519" t="s">
        <v>324</v>
      </c>
      <c r="B80" s="840">
        <v>1775992</v>
      </c>
      <c r="C80" s="840">
        <v>29784</v>
      </c>
      <c r="D80" s="840">
        <v>72134</v>
      </c>
      <c r="F80" s="90"/>
      <c r="G80" s="167"/>
      <c r="H80" s="167"/>
      <c r="I80" s="761"/>
      <c r="K80" s="9"/>
      <c r="L80" s="9"/>
      <c r="M80" s="9"/>
      <c r="N80" s="9"/>
      <c r="S80"/>
    </row>
    <row r="81" spans="1:15" ht="12.75">
      <c r="A81" s="111" t="s">
        <v>491</v>
      </c>
      <c r="F81" s="158"/>
      <c r="G81" s="167"/>
      <c r="H81" s="167"/>
      <c r="I81" s="134"/>
      <c r="J81" s="134"/>
      <c r="K81" s="206"/>
      <c r="L81" s="9"/>
      <c r="M81" s="9"/>
      <c r="N81" s="9"/>
      <c r="O81" s="9"/>
    </row>
    <row r="82" spans="1:15" ht="12.75">
      <c r="A82" s="888" t="s">
        <v>389</v>
      </c>
      <c r="F82" s="158"/>
      <c r="G82" s="167"/>
      <c r="H82" s="167"/>
      <c r="I82" s="206"/>
      <c r="J82" s="225"/>
      <c r="K82" s="206"/>
      <c r="L82" s="9"/>
      <c r="M82" s="9"/>
      <c r="N82" s="9"/>
      <c r="O82" s="9"/>
    </row>
    <row r="83" spans="1:15" ht="12.75">
      <c r="A83" s="111" t="s">
        <v>493</v>
      </c>
      <c r="F83" s="198"/>
      <c r="G83" s="205"/>
      <c r="H83" s="9"/>
      <c r="I83" s="206"/>
      <c r="J83" s="225"/>
      <c r="K83" s="9"/>
      <c r="L83" s="381"/>
      <c r="M83" s="9"/>
      <c r="N83" s="9"/>
      <c r="O83" s="9"/>
    </row>
    <row r="84" spans="6:15" ht="12.75">
      <c r="F84" s="205"/>
      <c r="G84" s="9"/>
      <c r="H84" s="9"/>
      <c r="I84" s="206"/>
      <c r="J84" s="762"/>
      <c r="K84" s="9"/>
      <c r="L84" s="9"/>
      <c r="M84" s="9"/>
      <c r="N84" s="9"/>
      <c r="O84" s="9"/>
    </row>
    <row r="85" spans="1:15" ht="12.75">
      <c r="A85" s="18"/>
      <c r="B85" s="9"/>
      <c r="C85" s="9"/>
      <c r="D85" s="1538"/>
      <c r="E85" s="1538"/>
      <c r="F85" s="1538"/>
      <c r="G85" s="9"/>
      <c r="H85" s="9"/>
      <c r="I85" s="206"/>
      <c r="J85" s="762"/>
      <c r="K85" s="9"/>
      <c r="L85" s="9"/>
      <c r="M85" s="9"/>
      <c r="N85" s="9"/>
      <c r="O85" s="9"/>
    </row>
    <row r="86" spans="1:15" ht="12.75">
      <c r="A86" s="18"/>
      <c r="B86" s="9"/>
      <c r="C86" s="9"/>
      <c r="D86" s="18"/>
      <c r="E86" s="18"/>
      <c r="F86" s="18"/>
      <c r="G86" s="9"/>
      <c r="H86" s="381"/>
      <c r="I86" s="381"/>
      <c r="J86" s="763"/>
      <c r="K86" s="9"/>
      <c r="L86" s="9"/>
      <c r="M86" s="9"/>
      <c r="N86" s="9"/>
      <c r="O86" s="9"/>
    </row>
    <row r="87" spans="1:15" ht="12.75">
      <c r="A87" s="18"/>
      <c r="B87" s="9"/>
      <c r="C87" s="9"/>
      <c r="D87" s="18"/>
      <c r="E87" s="18"/>
      <c r="F87" s="18"/>
      <c r="G87" s="9"/>
      <c r="H87" s="167"/>
      <c r="I87" s="381"/>
      <c r="J87" s="763"/>
      <c r="K87" s="9"/>
      <c r="L87" s="9"/>
      <c r="M87" s="9"/>
      <c r="N87" s="9"/>
      <c r="O87" s="9"/>
    </row>
    <row r="88" spans="1:15" ht="12.75">
      <c r="A88" s="999"/>
      <c r="B88" s="845"/>
      <c r="C88" s="670"/>
      <c r="D88" s="18"/>
      <c r="E88" s="18"/>
      <c r="F88" s="18"/>
      <c r="G88" s="9"/>
      <c r="H88" s="167"/>
      <c r="I88" s="381"/>
      <c r="J88" s="763"/>
      <c r="K88" s="9"/>
      <c r="L88" s="9"/>
      <c r="M88" s="9"/>
      <c r="N88" s="9"/>
      <c r="O88" s="9"/>
    </row>
    <row r="89" spans="1:15" ht="12.75">
      <c r="A89" s="1000"/>
      <c r="B89" s="845"/>
      <c r="C89" s="9"/>
      <c r="D89" s="18"/>
      <c r="E89" s="18"/>
      <c r="F89" s="18"/>
      <c r="G89" s="9"/>
      <c r="H89" s="9"/>
      <c r="I89" s="381"/>
      <c r="J89" s="763"/>
      <c r="K89" s="9"/>
      <c r="L89" s="9"/>
      <c r="M89" s="9"/>
      <c r="N89" s="9"/>
      <c r="O89" s="9"/>
    </row>
    <row r="90" spans="1:15" ht="12.75">
      <c r="A90" s="999"/>
      <c r="B90" s="845"/>
      <c r="C90" s="9"/>
      <c r="D90" s="18"/>
      <c r="E90" s="18"/>
      <c r="F90" s="18"/>
      <c r="G90" s="9"/>
      <c r="H90" s="9"/>
      <c r="I90" s="381"/>
      <c r="J90" s="763"/>
      <c r="K90" s="9"/>
      <c r="L90" s="9"/>
      <c r="M90" s="9"/>
      <c r="N90" s="9"/>
      <c r="O90" s="9"/>
    </row>
    <row r="91" spans="1:15" ht="12.75">
      <c r="A91" s="1000"/>
      <c r="B91" s="845"/>
      <c r="C91" s="9"/>
      <c r="D91" s="18"/>
      <c r="E91" s="18"/>
      <c r="F91" s="18"/>
      <c r="G91" s="9"/>
      <c r="H91" s="9"/>
      <c r="I91" s="381"/>
      <c r="J91" s="763"/>
      <c r="K91" s="9"/>
      <c r="L91" s="9"/>
      <c r="M91" s="9"/>
      <c r="N91" s="9"/>
      <c r="O91" s="9"/>
    </row>
    <row r="92" spans="1:10" ht="12.75">
      <c r="A92" s="999"/>
      <c r="B92" s="845"/>
      <c r="C92" s="9"/>
      <c r="D92" s="18"/>
      <c r="E92" s="18"/>
      <c r="F92" s="18"/>
      <c r="G92" s="18"/>
      <c r="H92" s="18"/>
      <c r="I92" s="381"/>
      <c r="J92" s="763"/>
    </row>
    <row r="93" spans="1:10" ht="12.75">
      <c r="A93" s="1000"/>
      <c r="B93" s="845"/>
      <c r="C93" s="9"/>
      <c r="D93" s="18"/>
      <c r="E93" s="18"/>
      <c r="F93" s="18"/>
      <c r="G93" s="18"/>
      <c r="H93" s="18"/>
      <c r="I93" s="381"/>
      <c r="J93" s="763"/>
    </row>
    <row r="94" spans="1:10" ht="12.75">
      <c r="A94" s="999"/>
      <c r="B94" s="845"/>
      <c r="C94" s="9"/>
      <c r="D94" s="18"/>
      <c r="E94" s="18"/>
      <c r="F94" s="18"/>
      <c r="G94" s="18"/>
      <c r="H94" s="18"/>
      <c r="I94" s="381"/>
      <c r="J94" s="763"/>
    </row>
    <row r="95" spans="1:10" ht="12.75">
      <c r="A95" s="1000"/>
      <c r="B95" s="845"/>
      <c r="C95" s="9"/>
      <c r="D95" s="18"/>
      <c r="E95" s="18"/>
      <c r="F95" s="18"/>
      <c r="G95" s="18"/>
      <c r="H95" s="18"/>
      <c r="I95" s="381"/>
      <c r="J95" s="763"/>
    </row>
    <row r="96" spans="1:10" ht="12.75">
      <c r="A96" s="999"/>
      <c r="B96" s="845"/>
      <c r="C96" s="9"/>
      <c r="D96" s="18"/>
      <c r="E96" s="18"/>
      <c r="F96" s="18"/>
      <c r="G96" s="18"/>
      <c r="H96" s="18"/>
      <c r="I96" s="381"/>
      <c r="J96" s="763"/>
    </row>
    <row r="97" spans="1:10" ht="12.75">
      <c r="A97" s="1000"/>
      <c r="B97" s="845"/>
      <c r="C97" s="9"/>
      <c r="D97" s="18"/>
      <c r="E97" s="18"/>
      <c r="F97" s="18"/>
      <c r="G97" s="18"/>
      <c r="H97" s="18"/>
      <c r="I97" s="381"/>
      <c r="J97" s="763"/>
    </row>
    <row r="98" spans="1:10" ht="12.75">
      <c r="A98" s="999"/>
      <c r="B98" s="845"/>
      <c r="C98" s="9"/>
      <c r="D98" s="18"/>
      <c r="E98" s="18"/>
      <c r="F98" s="18"/>
      <c r="G98" s="18"/>
      <c r="H98" s="18"/>
      <c r="I98" s="381"/>
      <c r="J98" s="763"/>
    </row>
    <row r="99" spans="1:10" ht="12.75">
      <c r="A99" s="1000"/>
      <c r="B99" s="845"/>
      <c r="C99" s="9"/>
      <c r="D99" s="18"/>
      <c r="E99" s="18"/>
      <c r="F99" s="18"/>
      <c r="G99" s="18"/>
      <c r="H99" s="18"/>
      <c r="I99" s="381"/>
      <c r="J99" s="763"/>
    </row>
    <row r="100" spans="1:10" ht="12.75">
      <c r="A100" s="999"/>
      <c r="B100" s="845"/>
      <c r="C100" s="9"/>
      <c r="D100" s="18"/>
      <c r="E100" s="18"/>
      <c r="F100" s="18"/>
      <c r="G100" s="18"/>
      <c r="H100" s="18"/>
      <c r="I100" s="381"/>
      <c r="J100" s="763"/>
    </row>
    <row r="101" spans="1:10" ht="12.75">
      <c r="A101" s="1000"/>
      <c r="B101" s="845"/>
      <c r="C101" s="9"/>
      <c r="D101" s="18"/>
      <c r="E101" s="18"/>
      <c r="F101" s="18"/>
      <c r="G101" s="18"/>
      <c r="H101" s="18"/>
      <c r="I101" s="381"/>
      <c r="J101" s="763"/>
    </row>
    <row r="102" spans="1:10" ht="12.75">
      <c r="A102" s="999"/>
      <c r="B102" s="845"/>
      <c r="C102" s="9"/>
      <c r="D102" s="18"/>
      <c r="E102" s="18"/>
      <c r="F102" s="18"/>
      <c r="G102" s="18"/>
      <c r="H102" s="18"/>
      <c r="I102" s="381"/>
      <c r="J102" s="763"/>
    </row>
    <row r="103" spans="1:10" ht="12.75">
      <c r="A103" s="1000"/>
      <c r="B103" s="845"/>
      <c r="C103" s="9"/>
      <c r="D103" s="18"/>
      <c r="E103" s="18"/>
      <c r="F103" s="18"/>
      <c r="G103" s="18"/>
      <c r="H103" s="18"/>
      <c r="I103" s="381"/>
      <c r="J103" s="763"/>
    </row>
    <row r="104" spans="1:10" ht="12.75">
      <c r="A104" s="999"/>
      <c r="B104" s="845"/>
      <c r="C104" s="9"/>
      <c r="D104" s="18"/>
      <c r="E104" s="18"/>
      <c r="F104" s="18"/>
      <c r="G104" s="18"/>
      <c r="H104" s="18"/>
      <c r="I104" s="381"/>
      <c r="J104" s="763"/>
    </row>
    <row r="105" spans="1:10" ht="12.75">
      <c r="A105" s="1000"/>
      <c r="B105" s="845"/>
      <c r="C105" s="9"/>
      <c r="D105" s="18"/>
      <c r="E105" s="18"/>
      <c r="F105" s="18"/>
      <c r="G105" s="18"/>
      <c r="H105" s="18"/>
      <c r="I105" s="381"/>
      <c r="J105" s="763"/>
    </row>
    <row r="106" spans="1:10" ht="12.75">
      <c r="A106" s="999"/>
      <c r="B106" s="845"/>
      <c r="C106" s="9"/>
      <c r="D106" s="18"/>
      <c r="E106" s="18"/>
      <c r="F106" s="18"/>
      <c r="G106" s="18"/>
      <c r="H106" s="18"/>
      <c r="I106" s="381"/>
      <c r="J106" s="763"/>
    </row>
    <row r="107" spans="1:10" ht="12.75">
      <c r="A107" s="1000"/>
      <c r="B107" s="845"/>
      <c r="C107" s="9"/>
      <c r="D107" s="18"/>
      <c r="E107" s="18"/>
      <c r="F107" s="18"/>
      <c r="G107" s="18"/>
      <c r="H107" s="18"/>
      <c r="I107" s="167"/>
      <c r="J107" s="764"/>
    </row>
    <row r="108" spans="1:10" ht="12.75">
      <c r="A108" s="999"/>
      <c r="B108" s="845"/>
      <c r="C108" s="9"/>
      <c r="D108" s="18"/>
      <c r="E108" s="18"/>
      <c r="F108" s="18"/>
      <c r="G108" s="18"/>
      <c r="H108" s="18"/>
      <c r="I108" s="381"/>
      <c r="J108" s="765"/>
    </row>
    <row r="109" spans="1:10" ht="12.75">
      <c r="A109" s="1001"/>
      <c r="B109" s="670"/>
      <c r="C109" s="670"/>
      <c r="D109" s="18"/>
      <c r="E109" s="18"/>
      <c r="F109" s="18"/>
      <c r="G109" s="18"/>
      <c r="H109" s="18"/>
      <c r="I109" s="167"/>
      <c r="J109" s="764"/>
    </row>
    <row r="110" spans="1:10" ht="12.75">
      <c r="A110" s="999"/>
      <c r="B110" s="525"/>
      <c r="C110" s="9"/>
      <c r="D110" s="18"/>
      <c r="E110" s="18"/>
      <c r="F110" s="18"/>
      <c r="G110" s="18"/>
      <c r="H110" s="18"/>
      <c r="I110" s="381"/>
      <c r="J110" s="765"/>
    </row>
    <row r="111" spans="1:10" ht="12.75">
      <c r="A111" s="1001"/>
      <c r="B111" s="9"/>
      <c r="C111" s="670"/>
      <c r="D111" s="18"/>
      <c r="E111" s="18"/>
      <c r="F111" s="18"/>
      <c r="G111" s="18"/>
      <c r="H111" s="18"/>
      <c r="I111" s="381"/>
      <c r="J111" s="765"/>
    </row>
    <row r="112" spans="1:10" ht="12.75">
      <c r="A112" s="999"/>
      <c r="B112" s="525"/>
      <c r="C112" s="9"/>
      <c r="D112" s="18"/>
      <c r="E112" s="18"/>
      <c r="F112" s="18"/>
      <c r="G112" s="18"/>
      <c r="H112" s="18"/>
      <c r="I112" s="381"/>
      <c r="J112" s="765"/>
    </row>
    <row r="113" spans="1:10" ht="12.75">
      <c r="A113" s="1000"/>
      <c r="B113" s="525"/>
      <c r="C113" s="9"/>
      <c r="D113" s="18"/>
      <c r="E113" s="18"/>
      <c r="F113" s="18"/>
      <c r="G113" s="18"/>
      <c r="H113" s="18"/>
      <c r="I113" s="381"/>
      <c r="J113" s="765"/>
    </row>
    <row r="114" spans="1:10" ht="12.75">
      <c r="A114" s="999"/>
      <c r="B114" s="525"/>
      <c r="C114" s="9"/>
      <c r="D114" s="18"/>
      <c r="E114" s="18"/>
      <c r="F114" s="18"/>
      <c r="G114" s="18"/>
      <c r="H114" s="18"/>
      <c r="I114" s="167"/>
      <c r="J114" s="764"/>
    </row>
    <row r="115" spans="1:10" ht="12.75">
      <c r="A115" s="1000"/>
      <c r="B115" s="525"/>
      <c r="C115" s="9"/>
      <c r="D115" s="18"/>
      <c r="E115" s="18"/>
      <c r="F115" s="18"/>
      <c r="G115" s="18"/>
      <c r="H115" s="18"/>
      <c r="I115" s="167"/>
      <c r="J115" s="764"/>
    </row>
    <row r="116" spans="1:10" ht="12.75">
      <c r="A116" s="1002"/>
      <c r="B116" s="9"/>
      <c r="C116" s="9"/>
      <c r="D116" s="18"/>
      <c r="E116" s="18"/>
      <c r="F116" s="18"/>
      <c r="G116" s="18"/>
      <c r="H116" s="18"/>
      <c r="I116" s="167"/>
      <c r="J116" s="764"/>
    </row>
    <row r="117" spans="1:10" ht="12.75">
      <c r="A117" s="1001"/>
      <c r="B117" s="9"/>
      <c r="C117" s="670"/>
      <c r="D117" s="18"/>
      <c r="E117" s="18"/>
      <c r="F117" s="18"/>
      <c r="G117" s="18"/>
      <c r="H117" s="18"/>
      <c r="I117" s="9"/>
      <c r="J117" s="9"/>
    </row>
    <row r="118" spans="1:10" ht="12.75">
      <c r="A118" s="18"/>
      <c r="B118" s="18"/>
      <c r="C118" s="18"/>
      <c r="D118" s="18"/>
      <c r="E118" s="18"/>
      <c r="F118" s="18"/>
      <c r="G118" s="18"/>
      <c r="H118" s="18"/>
      <c r="I118" s="9"/>
      <c r="J118" s="9"/>
    </row>
    <row r="119" spans="1:10" ht="12.75">
      <c r="A119" s="18"/>
      <c r="B119" s="1538"/>
      <c r="C119" s="1538"/>
      <c r="D119" s="1538"/>
      <c r="E119" s="18"/>
      <c r="F119" s="18"/>
      <c r="G119" s="18"/>
      <c r="H119" s="18"/>
      <c r="I119" s="9"/>
      <c r="J119" s="9"/>
    </row>
    <row r="120" spans="1:10" ht="12.75">
      <c r="A120" s="18"/>
      <c r="B120" s="18"/>
      <c r="C120" s="18"/>
      <c r="D120" s="18"/>
      <c r="E120" s="18"/>
      <c r="F120" s="18"/>
      <c r="G120" s="18"/>
      <c r="H120" s="18"/>
      <c r="I120" s="9"/>
      <c r="J120" s="9"/>
    </row>
    <row r="121" spans="1:10" ht="12.75">
      <c r="A121" s="18"/>
      <c r="B121" s="18"/>
      <c r="C121" s="18"/>
      <c r="D121" s="18"/>
      <c r="E121" s="18"/>
      <c r="F121" s="18"/>
      <c r="G121" s="18"/>
      <c r="H121" s="18"/>
      <c r="I121" s="9"/>
      <c r="J121" s="9"/>
    </row>
    <row r="122" spans="1:10" ht="12.75">
      <c r="A122" s="18"/>
      <c r="B122" s="18"/>
      <c r="C122" s="18"/>
      <c r="D122" s="18"/>
      <c r="E122" s="18"/>
      <c r="F122" s="18"/>
      <c r="G122" s="18"/>
      <c r="H122" s="18"/>
      <c r="I122" s="9"/>
      <c r="J122" s="9"/>
    </row>
    <row r="123" spans="1:10" ht="12.75">
      <c r="A123" s="18"/>
      <c r="B123" s="18"/>
      <c r="C123" s="18"/>
      <c r="D123" s="18"/>
      <c r="E123" s="18"/>
      <c r="F123" s="18"/>
      <c r="G123" s="18"/>
      <c r="H123" s="18"/>
      <c r="I123" s="9"/>
      <c r="J123" s="9"/>
    </row>
    <row r="124" spans="1:10" ht="12.75">
      <c r="A124" s="18"/>
      <c r="B124" s="18"/>
      <c r="C124" s="18"/>
      <c r="D124" s="18"/>
      <c r="E124" s="18"/>
      <c r="F124" s="18"/>
      <c r="G124" s="18"/>
      <c r="H124" s="18"/>
      <c r="I124" s="9"/>
      <c r="J124" s="9"/>
    </row>
    <row r="125" spans="1:10" ht="12.75">
      <c r="A125" s="18"/>
      <c r="B125" s="18"/>
      <c r="C125" s="18"/>
      <c r="D125" s="18"/>
      <c r="E125" s="18"/>
      <c r="F125" s="18"/>
      <c r="G125" s="18"/>
      <c r="H125" s="18"/>
      <c r="I125" s="9"/>
      <c r="J125" s="9"/>
    </row>
    <row r="126" spans="1:10" ht="12.75">
      <c r="A126" s="18"/>
      <c r="B126" s="18"/>
      <c r="C126" s="18"/>
      <c r="D126" s="18"/>
      <c r="E126" s="18"/>
      <c r="F126" s="18"/>
      <c r="G126" s="18"/>
      <c r="H126" s="18"/>
      <c r="I126" s="9"/>
      <c r="J126" s="9"/>
    </row>
    <row r="127" spans="1:10" ht="12.75">
      <c r="A127" s="18"/>
      <c r="B127" s="18"/>
      <c r="C127" s="18"/>
      <c r="D127" s="18"/>
      <c r="E127" s="18"/>
      <c r="F127" s="18"/>
      <c r="G127" s="18"/>
      <c r="H127" s="18"/>
      <c r="I127" s="9"/>
      <c r="J127" s="9"/>
    </row>
    <row r="128" spans="1:8" ht="12.75">
      <c r="A128" s="18"/>
      <c r="B128" s="18"/>
      <c r="C128" s="18"/>
      <c r="D128" s="18"/>
      <c r="E128" s="18"/>
      <c r="F128" s="18"/>
      <c r="G128" s="18"/>
      <c r="H128" s="18"/>
    </row>
    <row r="129" spans="1:8" ht="12.75">
      <c r="A129" s="18"/>
      <c r="B129" s="18"/>
      <c r="C129" s="18"/>
      <c r="D129" s="18"/>
      <c r="E129" s="18"/>
      <c r="F129" s="18"/>
      <c r="G129" s="18"/>
      <c r="H129" s="18"/>
    </row>
    <row r="130" spans="1:8" ht="12.75">
      <c r="A130" s="18"/>
      <c r="B130" s="18"/>
      <c r="C130" s="18"/>
      <c r="D130" s="18"/>
      <c r="E130" s="18"/>
      <c r="F130" s="18"/>
      <c r="G130" s="18"/>
      <c r="H130" s="18"/>
    </row>
    <row r="131" spans="1:8" ht="12.75">
      <c r="A131" s="18"/>
      <c r="B131" s="18"/>
      <c r="C131" s="18"/>
      <c r="D131" s="18"/>
      <c r="E131" s="18"/>
      <c r="F131" s="18"/>
      <c r="G131" s="18"/>
      <c r="H131" s="18"/>
    </row>
    <row r="132" spans="1:8" ht="12.75">
      <c r="A132" s="18"/>
      <c r="B132" s="18"/>
      <c r="C132" s="18"/>
      <c r="D132" s="18"/>
      <c r="E132" s="18"/>
      <c r="F132" s="18"/>
      <c r="G132" s="18"/>
      <c r="H132" s="18"/>
    </row>
    <row r="133" spans="1:8" ht="12.75">
      <c r="A133" s="18"/>
      <c r="B133" s="18"/>
      <c r="C133" s="18"/>
      <c r="D133" s="18"/>
      <c r="E133" s="18"/>
      <c r="F133" s="18"/>
      <c r="G133" s="18"/>
      <c r="H133" s="18"/>
    </row>
    <row r="134" spans="1:8" ht="12.75">
      <c r="A134" s="18"/>
      <c r="B134" s="18"/>
      <c r="C134" s="18"/>
      <c r="D134" s="18"/>
      <c r="E134" s="18"/>
      <c r="F134" s="18"/>
      <c r="G134" s="18"/>
      <c r="H134" s="18"/>
    </row>
    <row r="135" spans="1:8" ht="12.75">
      <c r="A135" s="18"/>
      <c r="B135" s="18"/>
      <c r="C135" s="18"/>
      <c r="D135" s="18"/>
      <c r="E135" s="18"/>
      <c r="F135" s="18"/>
      <c r="G135" s="18"/>
      <c r="H135" s="18"/>
    </row>
    <row r="136" spans="1:8" ht="12.75">
      <c r="A136" s="18"/>
      <c r="B136" s="18"/>
      <c r="C136" s="18"/>
      <c r="D136" s="18"/>
      <c r="E136" s="18"/>
      <c r="F136" s="18"/>
      <c r="G136" s="18"/>
      <c r="H136" s="18"/>
    </row>
    <row r="137" spans="1:8" ht="12.75">
      <c r="A137" s="18"/>
      <c r="B137" s="18"/>
      <c r="C137" s="18"/>
      <c r="D137" s="18"/>
      <c r="E137" s="18"/>
      <c r="F137" s="18"/>
      <c r="G137" s="18"/>
      <c r="H137" s="18"/>
    </row>
    <row r="138" spans="1:8" ht="12.75">
      <c r="A138" s="18"/>
      <c r="B138" s="18"/>
      <c r="C138" s="18"/>
      <c r="D138" s="18"/>
      <c r="E138" s="18"/>
      <c r="F138" s="18"/>
      <c r="G138" s="18"/>
      <c r="H138" s="18"/>
    </row>
    <row r="139" spans="1:8" ht="12.75">
      <c r="A139" s="18"/>
      <c r="B139" s="18"/>
      <c r="C139" s="18"/>
      <c r="D139" s="18"/>
      <c r="E139" s="18"/>
      <c r="F139" s="18"/>
      <c r="G139" s="18"/>
      <c r="H139" s="18"/>
    </row>
    <row r="140" spans="1:8" ht="12.75">
      <c r="A140" s="18"/>
      <c r="B140" s="18"/>
      <c r="C140" s="18"/>
      <c r="D140" s="18"/>
      <c r="E140" s="18"/>
      <c r="F140" s="18"/>
      <c r="G140" s="18"/>
      <c r="H140" s="18"/>
    </row>
    <row r="141" spans="1:8" ht="12.75">
      <c r="A141" s="18"/>
      <c r="B141" s="18"/>
      <c r="C141" s="18"/>
      <c r="D141" s="18"/>
      <c r="E141" s="18"/>
      <c r="F141" s="18"/>
      <c r="G141" s="18"/>
      <c r="H141" s="18"/>
    </row>
    <row r="142" spans="1:8" ht="12.75">
      <c r="A142" s="18"/>
      <c r="B142" s="18"/>
      <c r="C142" s="18"/>
      <c r="D142" s="18"/>
      <c r="E142" s="18"/>
      <c r="F142" s="18"/>
      <c r="G142" s="18"/>
      <c r="H142" s="18"/>
    </row>
    <row r="143" spans="1:8" ht="12.75">
      <c r="A143" s="18"/>
      <c r="B143" s="18"/>
      <c r="C143" s="18"/>
      <c r="D143" s="18"/>
      <c r="E143" s="18"/>
      <c r="F143" s="18"/>
      <c r="G143" s="18"/>
      <c r="H143" s="18"/>
    </row>
    <row r="144" spans="1:8" ht="12.75">
      <c r="A144" s="1001"/>
      <c r="B144" s="18"/>
      <c r="C144" s="18"/>
      <c r="D144" s="18"/>
      <c r="E144" s="18"/>
      <c r="F144" s="18"/>
      <c r="G144" s="18"/>
      <c r="H144" s="18"/>
    </row>
    <row r="145" spans="1:8" ht="12.75">
      <c r="A145" s="1001"/>
      <c r="B145" s="18"/>
      <c r="C145" s="18"/>
      <c r="D145" s="18"/>
      <c r="E145" s="18"/>
      <c r="F145" s="18"/>
      <c r="G145" s="18"/>
      <c r="H145" s="18"/>
    </row>
    <row r="146" spans="1:8" ht="12.75">
      <c r="A146" s="18"/>
      <c r="B146" s="18"/>
      <c r="C146" s="18"/>
      <c r="D146" s="18"/>
      <c r="E146" s="18"/>
      <c r="F146" s="18"/>
      <c r="G146" s="18"/>
      <c r="H146" s="18"/>
    </row>
    <row r="147" spans="1:8" ht="12.75">
      <c r="A147" s="18"/>
      <c r="B147" s="18"/>
      <c r="C147" s="18"/>
      <c r="D147" s="18"/>
      <c r="E147" s="18"/>
      <c r="F147" s="18"/>
      <c r="G147" s="18"/>
      <c r="H147" s="18"/>
    </row>
    <row r="148" spans="1:8" ht="12.75">
      <c r="A148" s="18"/>
      <c r="B148" s="18"/>
      <c r="C148" s="18"/>
      <c r="D148" s="18"/>
      <c r="E148" s="18"/>
      <c r="F148" s="18"/>
      <c r="G148" s="18"/>
      <c r="H148" s="18"/>
    </row>
    <row r="149" spans="1:8" ht="12.75">
      <c r="A149" s="18"/>
      <c r="B149" s="18"/>
      <c r="C149" s="18"/>
      <c r="D149" s="18"/>
      <c r="E149" s="18"/>
      <c r="F149" s="18"/>
      <c r="G149" s="18"/>
      <c r="H149" s="18"/>
    </row>
    <row r="150" spans="1:8" ht="12.75">
      <c r="A150" s="1002"/>
      <c r="B150" s="18"/>
      <c r="C150" s="18"/>
      <c r="D150" s="18"/>
      <c r="E150" s="18"/>
      <c r="F150" s="18"/>
      <c r="G150" s="18"/>
      <c r="H150" s="18"/>
    </row>
    <row r="151" spans="1:8" ht="12.75">
      <c r="A151" s="18"/>
      <c r="B151" s="18"/>
      <c r="C151" s="18"/>
      <c r="D151" s="18"/>
      <c r="E151" s="18"/>
      <c r="F151" s="18"/>
      <c r="G151" s="18"/>
      <c r="H151" s="18"/>
    </row>
    <row r="152" spans="1:8" ht="12.75">
      <c r="A152" s="1001"/>
      <c r="B152" s="18"/>
      <c r="C152" s="18"/>
      <c r="D152" s="18"/>
      <c r="E152" s="18"/>
      <c r="F152" s="18"/>
      <c r="G152" s="18"/>
      <c r="H152" s="18"/>
    </row>
    <row r="153" spans="1:8" ht="12.75">
      <c r="A153" s="18"/>
      <c r="B153" s="18"/>
      <c r="C153" s="18"/>
      <c r="D153" s="18"/>
      <c r="E153" s="18"/>
      <c r="F153" s="18"/>
      <c r="G153" s="18"/>
      <c r="H153" s="18"/>
    </row>
  </sheetData>
  <mergeCells count="3">
    <mergeCell ref="N42:O42"/>
    <mergeCell ref="B119:D119"/>
    <mergeCell ref="D85:F85"/>
  </mergeCells>
  <hyperlinks>
    <hyperlink ref="G1" location="Sommaire!A31" display="Retour sommaire"/>
    <hyperlink ref="M1" location="Sommaire!A31" display="Retour sommaire"/>
  </hyperlinks>
  <printOptions/>
  <pageMargins left="0.75" right="0.75" top="1" bottom="1" header="0.4921259845" footer="0.4921259845"/>
  <pageSetup horizontalDpi="600" verticalDpi="600" orientation="portrait" paperSize="9" scale="64"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rowBreaks count="1" manualBreakCount="1">
    <brk id="83"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Feuil2">
    <tabColor indexed="45"/>
  </sheetPr>
  <dimension ref="A1:S138"/>
  <sheetViews>
    <sheetView view="pageBreakPreview" zoomScale="80" zoomScaleSheetLayoutView="80" workbookViewId="0" topLeftCell="A1">
      <selection activeCell="A3" sqref="A3:J3"/>
    </sheetView>
  </sheetViews>
  <sheetFormatPr defaultColWidth="11.421875" defaultRowHeight="12.75"/>
  <cols>
    <col min="1" max="1" width="29.421875" style="5" customWidth="1"/>
    <col min="2" max="2" width="13.57421875" style="5" customWidth="1"/>
    <col min="3" max="3" width="12.421875" style="5" customWidth="1"/>
    <col min="4" max="4" width="9.140625" style="5" customWidth="1"/>
    <col min="5" max="5" width="0.9921875" style="5" customWidth="1"/>
    <col min="6" max="6" width="13.421875" style="6" customWidth="1"/>
    <col min="7" max="7" width="12.57421875" style="5" customWidth="1"/>
    <col min="8" max="8" width="10.00390625" style="5" customWidth="1"/>
    <col min="9" max="9" width="0.85546875" style="5" customWidth="1"/>
    <col min="10" max="10" width="4.00390625" style="8" customWidth="1"/>
    <col min="11" max="11" width="30.140625" style="8" customWidth="1"/>
    <col min="12" max="12" width="12.57421875" style="8" customWidth="1"/>
    <col min="13" max="13" width="12.140625" style="8" customWidth="1"/>
    <col min="14" max="14" width="11.140625" style="8" customWidth="1"/>
    <col min="15" max="15" width="1.8515625" style="8" customWidth="1"/>
    <col min="16" max="16" width="12.421875" style="8" customWidth="1"/>
    <col min="17" max="17" width="13.28125" style="8" customWidth="1"/>
    <col min="18" max="18" width="10.28125" style="8" customWidth="1"/>
    <col min="19" max="19" width="3.140625" style="8" customWidth="1"/>
    <col min="20" max="16384" width="11.421875" style="9" customWidth="1"/>
  </cols>
  <sheetData>
    <row r="1" spans="1:18" ht="18.75" customHeight="1">
      <c r="A1" s="807" t="s">
        <v>322</v>
      </c>
      <c r="H1" s="7" t="s">
        <v>164</v>
      </c>
      <c r="K1" s="807" t="s">
        <v>322</v>
      </c>
      <c r="R1" s="7" t="s">
        <v>164</v>
      </c>
    </row>
    <row r="2" spans="1:19" s="12" customFormat="1" ht="18.75" customHeight="1">
      <c r="A2" s="771" t="s">
        <v>435</v>
      </c>
      <c r="B2" s="633"/>
      <c r="C2" s="633"/>
      <c r="D2" s="770"/>
      <c r="E2" s="770"/>
      <c r="F2" s="633"/>
      <c r="G2" s="633"/>
      <c r="H2" s="770"/>
      <c r="I2" s="770"/>
      <c r="J2" s="812"/>
      <c r="K2" s="772" t="s">
        <v>436</v>
      </c>
      <c r="L2" s="773"/>
      <c r="M2" s="773"/>
      <c r="N2" s="773"/>
      <c r="O2" s="773"/>
      <c r="P2" s="773"/>
      <c r="Q2" s="773"/>
      <c r="R2" s="774"/>
      <c r="S2" s="775"/>
    </row>
    <row r="3" spans="1:19" ht="13.5" customHeight="1">
      <c r="A3" s="707" t="s">
        <v>193</v>
      </c>
      <c r="B3" s="769"/>
      <c r="C3" s="13"/>
      <c r="D3" s="6"/>
      <c r="E3" s="14"/>
      <c r="G3" s="6"/>
      <c r="H3" s="18"/>
      <c r="I3" s="15"/>
      <c r="J3" s="9"/>
      <c r="K3" s="729" t="s">
        <v>229</v>
      </c>
      <c r="L3" s="16"/>
      <c r="M3" s="17"/>
      <c r="N3" s="15"/>
      <c r="O3" s="15"/>
      <c r="P3" s="15"/>
      <c r="Q3" s="18"/>
      <c r="R3" s="18"/>
      <c r="S3" s="19"/>
    </row>
    <row r="4" spans="1:19" ht="15" customHeight="1">
      <c r="A4" s="1111" t="s">
        <v>194</v>
      </c>
      <c r="B4" s="20"/>
      <c r="C4" s="21"/>
      <c r="D4" s="22"/>
      <c r="E4" s="23"/>
      <c r="F4" s="21"/>
      <c r="G4" s="21"/>
      <c r="H4" s="24"/>
      <c r="I4" s="15"/>
      <c r="J4" s="25"/>
      <c r="K4" s="1112" t="s">
        <v>457</v>
      </c>
      <c r="L4" s="26"/>
      <c r="M4" s="26"/>
      <c r="N4" s="26"/>
      <c r="O4" s="26"/>
      <c r="P4" s="26"/>
      <c r="Q4" s="26"/>
      <c r="R4" s="26"/>
      <c r="S4" s="19"/>
    </row>
    <row r="5" spans="1:19" ht="12" customHeight="1">
      <c r="A5" s="27"/>
      <c r="B5" s="28" t="s">
        <v>336</v>
      </c>
      <c r="C5" s="29"/>
      <c r="D5" s="30"/>
      <c r="E5" s="788"/>
      <c r="F5" s="675" t="s">
        <v>337</v>
      </c>
      <c r="G5" s="29"/>
      <c r="H5" s="30"/>
      <c r="I5" s="31"/>
      <c r="J5" s="32"/>
      <c r="K5" s="33"/>
      <c r="L5" s="1410" t="s">
        <v>338</v>
      </c>
      <c r="M5" s="1413"/>
      <c r="N5" s="1413"/>
      <c r="O5" s="1414"/>
      <c r="P5" s="1410" t="s">
        <v>394</v>
      </c>
      <c r="Q5" s="1411"/>
      <c r="R5" s="1412"/>
      <c r="S5" s="19"/>
    </row>
    <row r="6" spans="1:19" ht="12" customHeight="1">
      <c r="A6" s="34" t="s">
        <v>195</v>
      </c>
      <c r="B6" s="37"/>
      <c r="C6" s="38"/>
      <c r="D6" s="39" t="s">
        <v>446</v>
      </c>
      <c r="E6" s="41"/>
      <c r="F6" s="37"/>
      <c r="G6" s="38"/>
      <c r="H6" s="39" t="s">
        <v>446</v>
      </c>
      <c r="I6" s="41"/>
      <c r="J6" s="15"/>
      <c r="K6" s="36" t="s">
        <v>195</v>
      </c>
      <c r="L6" s="42" t="s">
        <v>196</v>
      </c>
      <c r="M6" s="43" t="s">
        <v>197</v>
      </c>
      <c r="N6" s="43" t="s">
        <v>197</v>
      </c>
      <c r="O6" s="35"/>
      <c r="P6" s="42" t="s">
        <v>196</v>
      </c>
      <c r="Q6" s="43" t="s">
        <v>197</v>
      </c>
      <c r="R6" s="44" t="s">
        <v>197</v>
      </c>
      <c r="S6" s="19"/>
    </row>
    <row r="7" spans="1:19" ht="12" customHeight="1">
      <c r="A7" s="45"/>
      <c r="B7" s="46">
        <v>2011</v>
      </c>
      <c r="C7" s="47">
        <v>2012</v>
      </c>
      <c r="D7" s="48">
        <v>2011</v>
      </c>
      <c r="E7" s="50"/>
      <c r="F7" s="46">
        <v>2011</v>
      </c>
      <c r="G7" s="47">
        <v>2012</v>
      </c>
      <c r="H7" s="48">
        <v>2011</v>
      </c>
      <c r="I7" s="50"/>
      <c r="J7" s="51"/>
      <c r="K7" s="52"/>
      <c r="L7" s="53" t="s">
        <v>198</v>
      </c>
      <c r="M7" s="54" t="s">
        <v>199</v>
      </c>
      <c r="N7" s="54" t="s">
        <v>200</v>
      </c>
      <c r="O7" s="55"/>
      <c r="P7" s="53" t="s">
        <v>198</v>
      </c>
      <c r="Q7" s="54" t="s">
        <v>199</v>
      </c>
      <c r="R7" s="56" t="s">
        <v>200</v>
      </c>
      <c r="S7" s="51"/>
    </row>
    <row r="8" spans="1:19" ht="12" customHeight="1">
      <c r="A8" s="57" t="s">
        <v>201</v>
      </c>
      <c r="B8" s="61">
        <v>760.63</v>
      </c>
      <c r="C8" s="61">
        <v>753.285018</v>
      </c>
      <c r="D8" s="60">
        <f>C8/B8-1</f>
        <v>-0.009656445315067708</v>
      </c>
      <c r="E8" s="63"/>
      <c r="F8" s="61">
        <v>760.63</v>
      </c>
      <c r="G8" s="61">
        <v>753.285028</v>
      </c>
      <c r="H8" s="62">
        <f>G8/F8-1</f>
        <v>-0.009656432168071216</v>
      </c>
      <c r="I8" s="63"/>
      <c r="J8" s="64"/>
      <c r="K8" s="57" t="s">
        <v>201</v>
      </c>
      <c r="L8" s="1029">
        <v>401.26599622537185</v>
      </c>
      <c r="M8" s="65">
        <v>0.6720833494660053</v>
      </c>
      <c r="N8" s="65">
        <v>0.3279166505339948</v>
      </c>
      <c r="O8" s="66"/>
      <c r="P8" s="1029">
        <v>401.2660015522533</v>
      </c>
      <c r="Q8" s="65">
        <v>0.8239291090755623</v>
      </c>
      <c r="R8" s="1149">
        <v>0.17607089092443767</v>
      </c>
      <c r="S8" s="67"/>
    </row>
    <row r="9" spans="1:19" ht="12" customHeight="1">
      <c r="A9" s="68" t="s">
        <v>202</v>
      </c>
      <c r="B9" s="72">
        <v>1318.7308990000001</v>
      </c>
      <c r="C9" s="72">
        <v>1352.0149</v>
      </c>
      <c r="D9" s="71">
        <f aca="true" t="shared" si="0" ref="D9:D36">C9/B9-1</f>
        <v>0.025239418463038454</v>
      </c>
      <c r="E9" s="74"/>
      <c r="F9" s="72">
        <v>1318.7309</v>
      </c>
      <c r="G9" s="72">
        <v>1352.014</v>
      </c>
      <c r="H9" s="73">
        <f aca="true" t="shared" si="1" ref="H9:H37">G9/F9-1</f>
        <v>0.02523873521125486</v>
      </c>
      <c r="I9" s="74"/>
      <c r="J9" s="64"/>
      <c r="K9" s="68" t="s">
        <v>202</v>
      </c>
      <c r="L9" s="1030">
        <v>410.4587189943144</v>
      </c>
      <c r="M9" s="75">
        <v>0.5482935875928586</v>
      </c>
      <c r="N9" s="75">
        <v>0.4517064124071414</v>
      </c>
      <c r="O9" s="77"/>
      <c r="P9" s="1030">
        <v>410.4584457629712</v>
      </c>
      <c r="Q9" s="75">
        <v>0.7635860279553319</v>
      </c>
      <c r="R9" s="1150">
        <v>0.23641397204466819</v>
      </c>
      <c r="S9" s="67"/>
    </row>
    <row r="10" spans="1:19" ht="12" customHeight="1">
      <c r="A10" s="57" t="s">
        <v>203</v>
      </c>
      <c r="B10" s="61">
        <v>645.467199</v>
      </c>
      <c r="C10" s="61">
        <v>668.454</v>
      </c>
      <c r="D10" s="60">
        <f t="shared" si="0"/>
        <v>0.03561265550846349</v>
      </c>
      <c r="E10" s="78"/>
      <c r="F10" s="61">
        <v>645.467199</v>
      </c>
      <c r="G10" s="61">
        <v>668.454</v>
      </c>
      <c r="H10" s="62">
        <f t="shared" si="1"/>
        <v>0.03561265550846349</v>
      </c>
      <c r="I10" s="78"/>
      <c r="J10" s="64"/>
      <c r="K10" s="57" t="s">
        <v>203</v>
      </c>
      <c r="L10" s="1029">
        <v>482.39793893295035</v>
      </c>
      <c r="M10" s="65">
        <v>0.6065084194275148</v>
      </c>
      <c r="N10" s="65">
        <v>0.3934915805724852</v>
      </c>
      <c r="O10" s="66"/>
      <c r="P10" s="1029">
        <v>482.39793893295035</v>
      </c>
      <c r="Q10" s="65">
        <v>0.7654229849772759</v>
      </c>
      <c r="R10" s="1149">
        <v>0.23457701502272407</v>
      </c>
      <c r="S10" s="67"/>
    </row>
    <row r="11" spans="1:19" ht="12" customHeight="1">
      <c r="A11" s="68" t="s">
        <v>204</v>
      </c>
      <c r="B11" s="72">
        <v>819.2634740000001</v>
      </c>
      <c r="C11" s="72">
        <v>825.6198810000001</v>
      </c>
      <c r="D11" s="71">
        <f t="shared" si="0"/>
        <v>0.007758684723200515</v>
      </c>
      <c r="E11" s="74"/>
      <c r="F11" s="72">
        <v>819.263474</v>
      </c>
      <c r="G11" s="72">
        <v>825.619881</v>
      </c>
      <c r="H11" s="73">
        <f t="shared" si="1"/>
        <v>0.007758684723200515</v>
      </c>
      <c r="I11" s="74"/>
      <c r="J11" s="64"/>
      <c r="K11" s="68" t="s">
        <v>204</v>
      </c>
      <c r="L11" s="1030">
        <v>487.29750637880454</v>
      </c>
      <c r="M11" s="75">
        <v>0.6466196724252575</v>
      </c>
      <c r="N11" s="75">
        <v>0.3533803275747426</v>
      </c>
      <c r="O11" s="77"/>
      <c r="P11" s="1030">
        <v>487.2975063788045</v>
      </c>
      <c r="Q11" s="75">
        <v>0.7539612421227537</v>
      </c>
      <c r="R11" s="1150">
        <v>0.24603875787724644</v>
      </c>
      <c r="S11" s="67"/>
    </row>
    <row r="12" spans="1:19" ht="12" customHeight="1">
      <c r="A12" s="57" t="s">
        <v>205</v>
      </c>
      <c r="B12" s="61">
        <v>1176</v>
      </c>
      <c r="C12" s="61">
        <v>1249.5</v>
      </c>
      <c r="D12" s="60">
        <f t="shared" si="0"/>
        <v>0.0625</v>
      </c>
      <c r="E12" s="78"/>
      <c r="F12" s="61">
        <v>1176</v>
      </c>
      <c r="G12" s="61">
        <v>1249.5</v>
      </c>
      <c r="H12" s="62">
        <f t="shared" si="1"/>
        <v>0.0625</v>
      </c>
      <c r="I12" s="78"/>
      <c r="J12" s="64"/>
      <c r="K12" s="57" t="s">
        <v>205</v>
      </c>
      <c r="L12" s="1029">
        <v>381.30841121495325</v>
      </c>
      <c r="M12" s="65">
        <v>0.5916046418567427</v>
      </c>
      <c r="N12" s="65">
        <v>0.4083953581432573</v>
      </c>
      <c r="O12" s="66"/>
      <c r="P12" s="1029">
        <v>381.30841121495325</v>
      </c>
      <c r="Q12" s="65">
        <v>0.8050236094437776</v>
      </c>
      <c r="R12" s="1149">
        <v>0.19497639055622248</v>
      </c>
      <c r="S12" s="67"/>
    </row>
    <row r="13" spans="1:19" ht="12" customHeight="1">
      <c r="A13" s="68" t="s">
        <v>206</v>
      </c>
      <c r="B13" s="72">
        <v>1024.6719</v>
      </c>
      <c r="C13" s="72">
        <v>1027.8458999999998</v>
      </c>
      <c r="D13" s="71">
        <f t="shared" si="0"/>
        <v>0.0030975768926617686</v>
      </c>
      <c r="E13" s="74"/>
      <c r="F13" s="72">
        <v>1024.6719</v>
      </c>
      <c r="G13" s="72">
        <v>1027.8459</v>
      </c>
      <c r="H13" s="73">
        <f t="shared" si="1"/>
        <v>0.0030975768926619907</v>
      </c>
      <c r="I13" s="74"/>
      <c r="J13" s="64"/>
      <c r="K13" s="68" t="s">
        <v>206</v>
      </c>
      <c r="L13" s="1030">
        <v>393.8387563251634</v>
      </c>
      <c r="M13" s="75">
        <v>0.6523192824916655</v>
      </c>
      <c r="N13" s="75">
        <v>0.3476807175083346</v>
      </c>
      <c r="O13" s="77"/>
      <c r="P13" s="1030">
        <v>393.83875632516344</v>
      </c>
      <c r="Q13" s="75">
        <v>0.8580433117454669</v>
      </c>
      <c r="R13" s="1150">
        <v>0.14195668825453306</v>
      </c>
      <c r="S13" s="67"/>
    </row>
    <row r="14" spans="1:19" ht="12" customHeight="1">
      <c r="A14" s="57" t="s">
        <v>207</v>
      </c>
      <c r="B14" s="61">
        <v>615.374566</v>
      </c>
      <c r="C14" s="61">
        <v>615.06747</v>
      </c>
      <c r="D14" s="60">
        <f t="shared" si="0"/>
        <v>-0.0004990391494340551</v>
      </c>
      <c r="E14" s="78"/>
      <c r="F14" s="61">
        <v>615.374566</v>
      </c>
      <c r="G14" s="61">
        <v>615.06747</v>
      </c>
      <c r="H14" s="62">
        <f t="shared" si="1"/>
        <v>-0.0004990391494340551</v>
      </c>
      <c r="I14" s="78"/>
      <c r="J14" s="64"/>
      <c r="K14" s="57" t="s">
        <v>207</v>
      </c>
      <c r="L14" s="1029">
        <v>446.9905357411489</v>
      </c>
      <c r="M14" s="65">
        <v>0.7074228133053437</v>
      </c>
      <c r="N14" s="65">
        <v>0.29257718669465643</v>
      </c>
      <c r="O14" s="66"/>
      <c r="P14" s="1029">
        <v>446.9905357411489</v>
      </c>
      <c r="Q14" s="65">
        <v>0.8100758474513374</v>
      </c>
      <c r="R14" s="1149">
        <v>0.18992415254866268</v>
      </c>
      <c r="S14" s="67"/>
    </row>
    <row r="15" spans="1:19" ht="12" customHeight="1">
      <c r="A15" s="68" t="s">
        <v>208</v>
      </c>
      <c r="B15" s="72">
        <v>631.299473</v>
      </c>
      <c r="C15" s="72">
        <v>641.397185</v>
      </c>
      <c r="D15" s="71">
        <f t="shared" si="0"/>
        <v>0.015995121858750627</v>
      </c>
      <c r="E15" s="74"/>
      <c r="F15" s="72">
        <v>633.149473</v>
      </c>
      <c r="G15" s="72">
        <v>641.397185</v>
      </c>
      <c r="H15" s="73">
        <f t="shared" si="1"/>
        <v>0.013026484821855089</v>
      </c>
      <c r="I15" s="74"/>
      <c r="J15" s="64"/>
      <c r="K15" s="68" t="s">
        <v>208</v>
      </c>
      <c r="L15" s="1030">
        <v>2063.5182432671554</v>
      </c>
      <c r="M15" s="75">
        <v>0.6554455489230125</v>
      </c>
      <c r="N15" s="75">
        <v>0.34455445107698746</v>
      </c>
      <c r="O15" s="77"/>
      <c r="P15" s="1030">
        <v>2063.5182432671554</v>
      </c>
      <c r="Q15" s="75">
        <v>0.8100809064199431</v>
      </c>
      <c r="R15" s="1150">
        <v>0.1899190935800568</v>
      </c>
      <c r="S15" s="67"/>
    </row>
    <row r="16" spans="1:19" ht="12" customHeight="1">
      <c r="A16" s="57" t="s">
        <v>209</v>
      </c>
      <c r="B16" s="61">
        <v>492.828654</v>
      </c>
      <c r="C16" s="61">
        <v>499.734282</v>
      </c>
      <c r="D16" s="60">
        <f t="shared" si="0"/>
        <v>0.014012229086014294</v>
      </c>
      <c r="E16" s="78"/>
      <c r="F16" s="61">
        <v>492.828654</v>
      </c>
      <c r="G16" s="61">
        <v>499.734282</v>
      </c>
      <c r="H16" s="62">
        <f t="shared" si="1"/>
        <v>0.014012229086014294</v>
      </c>
      <c r="I16" s="78"/>
      <c r="J16" s="64"/>
      <c r="K16" s="57" t="s">
        <v>209</v>
      </c>
      <c r="L16" s="1029">
        <v>414.8432486547781</v>
      </c>
      <c r="M16" s="65">
        <v>0.6808906157852904</v>
      </c>
      <c r="N16" s="65">
        <v>0.3191093842147095</v>
      </c>
      <c r="O16" s="66"/>
      <c r="P16" s="1029">
        <v>414.8432486547781</v>
      </c>
      <c r="Q16" s="65">
        <v>0.8598691194053403</v>
      </c>
      <c r="R16" s="1149">
        <v>0.1401308805946597</v>
      </c>
      <c r="S16" s="67"/>
    </row>
    <row r="17" spans="1:19" ht="12" customHeight="1">
      <c r="A17" s="68" t="s">
        <v>210</v>
      </c>
      <c r="B17" s="72">
        <v>1131</v>
      </c>
      <c r="C17" s="72">
        <v>1152.49</v>
      </c>
      <c r="D17" s="71">
        <f t="shared" si="0"/>
        <v>0.019000884173298038</v>
      </c>
      <c r="E17" s="74"/>
      <c r="F17" s="72">
        <v>1131</v>
      </c>
      <c r="G17" s="72">
        <v>1152.49</v>
      </c>
      <c r="H17" s="73">
        <f t="shared" si="1"/>
        <v>0.019000884173298038</v>
      </c>
      <c r="I17" s="74"/>
      <c r="J17" s="64"/>
      <c r="K17" s="68" t="s">
        <v>210</v>
      </c>
      <c r="L17" s="1030">
        <v>432.02023034281524</v>
      </c>
      <c r="M17" s="75">
        <v>0.5606903313694696</v>
      </c>
      <c r="N17" s="75">
        <v>0.4393096686305304</v>
      </c>
      <c r="O17" s="77"/>
      <c r="P17" s="1030">
        <v>432.02023034281524</v>
      </c>
      <c r="Q17" s="75">
        <v>0.7474745984780778</v>
      </c>
      <c r="R17" s="1150">
        <v>0.2525254015219221</v>
      </c>
      <c r="S17" s="67"/>
    </row>
    <row r="18" spans="1:19" ht="12" customHeight="1">
      <c r="A18" s="57" t="s">
        <v>211</v>
      </c>
      <c r="B18" s="61">
        <v>439.53540000000004</v>
      </c>
      <c r="C18" s="61">
        <v>458.6222</v>
      </c>
      <c r="D18" s="60">
        <f t="shared" si="0"/>
        <v>0.04342494370191785</v>
      </c>
      <c r="E18" s="78"/>
      <c r="F18" s="61">
        <v>439.53540000000004</v>
      </c>
      <c r="G18" s="61">
        <v>458.6222</v>
      </c>
      <c r="H18" s="62">
        <f t="shared" si="1"/>
        <v>0.04342494370191785</v>
      </c>
      <c r="I18" s="78"/>
      <c r="J18" s="64"/>
      <c r="K18" s="57" t="s">
        <v>211</v>
      </c>
      <c r="L18" s="1029">
        <v>600.3151960354412</v>
      </c>
      <c r="M18" s="65">
        <v>0.6817234316175711</v>
      </c>
      <c r="N18" s="65">
        <v>0.31827656838242896</v>
      </c>
      <c r="O18" s="66"/>
      <c r="P18" s="1029">
        <v>600.3151960354412</v>
      </c>
      <c r="Q18" s="65">
        <v>0.7656018395969493</v>
      </c>
      <c r="R18" s="1149">
        <v>0.23439816040305073</v>
      </c>
      <c r="S18" s="67"/>
    </row>
    <row r="19" spans="1:19" ht="12" customHeight="1">
      <c r="A19" s="68" t="s">
        <v>212</v>
      </c>
      <c r="B19" s="72">
        <v>1009.7930009999999</v>
      </c>
      <c r="C19" s="72">
        <v>1032.0125</v>
      </c>
      <c r="D19" s="71">
        <f t="shared" si="0"/>
        <v>0.022004013672105138</v>
      </c>
      <c r="E19" s="74"/>
      <c r="F19" s="72">
        <v>1009.793001</v>
      </c>
      <c r="G19" s="72">
        <v>1032.0125</v>
      </c>
      <c r="H19" s="73">
        <f t="shared" si="1"/>
        <v>0.022004013672105138</v>
      </c>
      <c r="I19" s="74"/>
      <c r="J19" s="64"/>
      <c r="K19" s="68" t="s">
        <v>212</v>
      </c>
      <c r="L19" s="1030">
        <v>429.04825196135454</v>
      </c>
      <c r="M19" s="75">
        <v>0.6862255757561075</v>
      </c>
      <c r="N19" s="75">
        <v>0.3137744242438924</v>
      </c>
      <c r="O19" s="77"/>
      <c r="P19" s="1030">
        <v>429.04825196135454</v>
      </c>
      <c r="Q19" s="75">
        <v>0.8210656363173896</v>
      </c>
      <c r="R19" s="1150">
        <v>0.17893436368261043</v>
      </c>
      <c r="S19" s="67"/>
    </row>
    <row r="20" spans="1:19" ht="12" customHeight="1">
      <c r="A20" s="57" t="s">
        <v>213</v>
      </c>
      <c r="B20" s="61">
        <v>1151</v>
      </c>
      <c r="C20" s="61">
        <v>1170</v>
      </c>
      <c r="D20" s="60">
        <f t="shared" si="0"/>
        <v>0.01650738488271064</v>
      </c>
      <c r="E20" s="78"/>
      <c r="F20" s="61">
        <v>1151</v>
      </c>
      <c r="G20" s="61">
        <v>1170</v>
      </c>
      <c r="H20" s="62">
        <f t="shared" si="1"/>
        <v>0.01650738488271064</v>
      </c>
      <c r="I20" s="78"/>
      <c r="J20" s="64"/>
      <c r="K20" s="57" t="s">
        <v>213</v>
      </c>
      <c r="L20" s="1029">
        <v>397.3972855387807</v>
      </c>
      <c r="M20" s="65">
        <v>0.6000690598290599</v>
      </c>
      <c r="N20" s="65">
        <v>0.3999309401709401</v>
      </c>
      <c r="O20" s="66"/>
      <c r="P20" s="1029">
        <v>397.3972855387807</v>
      </c>
      <c r="Q20" s="65">
        <v>0.8166888888888889</v>
      </c>
      <c r="R20" s="1149">
        <v>0.18331111111111112</v>
      </c>
      <c r="S20" s="67"/>
    </row>
    <row r="21" spans="1:19" ht="12" customHeight="1">
      <c r="A21" s="68" t="s">
        <v>214</v>
      </c>
      <c r="B21" s="72">
        <v>2049.3745910000002</v>
      </c>
      <c r="C21" s="72">
        <v>2041.477758</v>
      </c>
      <c r="D21" s="71">
        <f t="shared" si="0"/>
        <v>-0.0038532892106107886</v>
      </c>
      <c r="E21" s="74"/>
      <c r="F21" s="72">
        <v>2049.3745910000002</v>
      </c>
      <c r="G21" s="72">
        <v>2041.477758</v>
      </c>
      <c r="H21" s="73">
        <f t="shared" si="1"/>
        <v>-0.0038532892106107886</v>
      </c>
      <c r="I21" s="74"/>
      <c r="J21" s="64"/>
      <c r="K21" s="68" t="s">
        <v>214</v>
      </c>
      <c r="L21" s="1030">
        <v>497.65000307149563</v>
      </c>
      <c r="M21" s="75">
        <v>0.6229730194297812</v>
      </c>
      <c r="N21" s="75">
        <v>0.3770269805702189</v>
      </c>
      <c r="O21" s="77"/>
      <c r="P21" s="1030">
        <v>497.65000307149563</v>
      </c>
      <c r="Q21" s="75">
        <v>0.7392277584637784</v>
      </c>
      <c r="R21" s="1150">
        <v>0.2607722415362215</v>
      </c>
      <c r="S21" s="67"/>
    </row>
    <row r="22" spans="1:19" ht="12" customHeight="1">
      <c r="A22" s="57" t="s">
        <v>215</v>
      </c>
      <c r="B22" s="61">
        <v>646.736972</v>
      </c>
      <c r="C22" s="61">
        <v>708.119251</v>
      </c>
      <c r="D22" s="60">
        <f t="shared" si="0"/>
        <v>0.09491073134442662</v>
      </c>
      <c r="E22" s="78"/>
      <c r="F22" s="61">
        <v>646.7369719999999</v>
      </c>
      <c r="G22" s="61">
        <v>708.119251</v>
      </c>
      <c r="H22" s="62">
        <f t="shared" si="1"/>
        <v>0.09491073134442685</v>
      </c>
      <c r="I22" s="78"/>
      <c r="J22" s="64"/>
      <c r="K22" s="57" t="s">
        <v>215</v>
      </c>
      <c r="L22" s="1029">
        <v>467.3656507135696</v>
      </c>
      <c r="M22" s="65">
        <v>0.6141780701284734</v>
      </c>
      <c r="N22" s="65">
        <v>0.38582192987152664</v>
      </c>
      <c r="O22" s="66"/>
      <c r="P22" s="1029">
        <v>467.3656507135696</v>
      </c>
      <c r="Q22" s="65">
        <v>0.7601187571724414</v>
      </c>
      <c r="R22" s="1149">
        <v>0.23988124282755877</v>
      </c>
      <c r="S22" s="67"/>
    </row>
    <row r="23" spans="1:19" ht="12" customHeight="1">
      <c r="A23" s="68" t="s">
        <v>216</v>
      </c>
      <c r="B23" s="72">
        <v>863.828933</v>
      </c>
      <c r="C23" s="72">
        <v>838.465616</v>
      </c>
      <c r="D23" s="71">
        <f t="shared" si="0"/>
        <v>-0.029361504380173487</v>
      </c>
      <c r="E23" s="74"/>
      <c r="F23" s="72">
        <v>863.828933</v>
      </c>
      <c r="G23" s="72">
        <v>838.4656160000001</v>
      </c>
      <c r="H23" s="73">
        <f t="shared" si="1"/>
        <v>-0.029361504380173264</v>
      </c>
      <c r="I23" s="74"/>
      <c r="J23" s="64"/>
      <c r="K23" s="68" t="s">
        <v>216</v>
      </c>
      <c r="L23" s="1030">
        <v>447.2618111832307</v>
      </c>
      <c r="M23" s="75">
        <v>0.6025379328136934</v>
      </c>
      <c r="N23" s="75">
        <v>0.3974620671863067</v>
      </c>
      <c r="O23" s="77"/>
      <c r="P23" s="1030">
        <v>447.26181118323075</v>
      </c>
      <c r="Q23" s="75">
        <v>0.8096999173786037</v>
      </c>
      <c r="R23" s="1150">
        <v>0.19030008262139636</v>
      </c>
      <c r="S23" s="67"/>
    </row>
    <row r="24" spans="1:19" ht="12" customHeight="1">
      <c r="A24" s="57" t="s">
        <v>217</v>
      </c>
      <c r="B24" s="61">
        <v>1406.935</v>
      </c>
      <c r="C24" s="61">
        <v>1387.59486</v>
      </c>
      <c r="D24" s="60">
        <f t="shared" si="0"/>
        <v>-0.013746292472644472</v>
      </c>
      <c r="E24" s="78"/>
      <c r="F24" s="61">
        <v>1406.935</v>
      </c>
      <c r="G24" s="61">
        <v>1387.59486</v>
      </c>
      <c r="H24" s="62">
        <f t="shared" si="1"/>
        <v>-0.013746292472644472</v>
      </c>
      <c r="I24" s="78"/>
      <c r="J24" s="64"/>
      <c r="K24" s="57" t="s">
        <v>217</v>
      </c>
      <c r="L24" s="1029">
        <v>380.9183416319814</v>
      </c>
      <c r="M24" s="65">
        <v>0.5623917200154518</v>
      </c>
      <c r="N24" s="65">
        <v>0.43760827998454827</v>
      </c>
      <c r="O24" s="66"/>
      <c r="P24" s="1029">
        <v>380.9183416319814</v>
      </c>
      <c r="Q24" s="65">
        <v>0.7573103866931303</v>
      </c>
      <c r="R24" s="1149">
        <v>0.24268961330686975</v>
      </c>
      <c r="S24" s="67"/>
    </row>
    <row r="25" spans="1:19" ht="12" customHeight="1">
      <c r="A25" s="68" t="s">
        <v>218</v>
      </c>
      <c r="B25" s="72">
        <v>976.731563</v>
      </c>
      <c r="C25" s="72">
        <v>959.917787</v>
      </c>
      <c r="D25" s="71">
        <f t="shared" si="0"/>
        <v>-0.01721432647098764</v>
      </c>
      <c r="E25" s="74"/>
      <c r="F25" s="72">
        <v>976.731563</v>
      </c>
      <c r="G25" s="72">
        <v>959.917787</v>
      </c>
      <c r="H25" s="73">
        <f t="shared" si="1"/>
        <v>-0.01721432647098764</v>
      </c>
      <c r="I25" s="74"/>
      <c r="J25" s="64"/>
      <c r="K25" s="68" t="s">
        <v>218</v>
      </c>
      <c r="L25" s="1030">
        <v>490.1145572405821</v>
      </c>
      <c r="M25" s="75">
        <v>0.6728807943216079</v>
      </c>
      <c r="N25" s="75">
        <v>0.3271192056783921</v>
      </c>
      <c r="O25" s="77"/>
      <c r="P25" s="1030">
        <v>490.1145572405821</v>
      </c>
      <c r="Q25" s="75">
        <v>0.7650936725480222</v>
      </c>
      <c r="R25" s="1150">
        <v>0.2349063274519779</v>
      </c>
      <c r="S25" s="67"/>
    </row>
    <row r="26" spans="1:19" ht="12" customHeight="1">
      <c r="A26" s="57" t="s">
        <v>219</v>
      </c>
      <c r="B26" s="61">
        <v>687</v>
      </c>
      <c r="C26" s="61">
        <v>690</v>
      </c>
      <c r="D26" s="60">
        <f t="shared" si="0"/>
        <v>0.004366812227074135</v>
      </c>
      <c r="E26" s="78"/>
      <c r="F26" s="61">
        <v>687</v>
      </c>
      <c r="G26" s="61">
        <v>690</v>
      </c>
      <c r="H26" s="62">
        <f t="shared" si="1"/>
        <v>0.004366812227074135</v>
      </c>
      <c r="I26" s="78"/>
      <c r="J26" s="64"/>
      <c r="K26" s="57" t="s">
        <v>219</v>
      </c>
      <c r="L26" s="1029">
        <v>380.36731354835297</v>
      </c>
      <c r="M26" s="65">
        <v>0.6360962565217392</v>
      </c>
      <c r="N26" s="65">
        <v>0.3639037434782608</v>
      </c>
      <c r="O26" s="66"/>
      <c r="P26" s="1029">
        <v>380.36731354835297</v>
      </c>
      <c r="Q26" s="65">
        <v>0.7734888913043477</v>
      </c>
      <c r="R26" s="1149">
        <v>0.2265111086956521</v>
      </c>
      <c r="S26" s="67"/>
    </row>
    <row r="27" spans="1:19" ht="12" customHeight="1">
      <c r="A27" s="68" t="s">
        <v>220</v>
      </c>
      <c r="B27" s="72">
        <v>1951.984293</v>
      </c>
      <c r="C27" s="72">
        <v>1972.453577</v>
      </c>
      <c r="D27" s="71">
        <f t="shared" si="0"/>
        <v>0.010486397904637235</v>
      </c>
      <c r="E27" s="74"/>
      <c r="F27" s="72">
        <v>1951.984293</v>
      </c>
      <c r="G27" s="72">
        <v>1972.453577</v>
      </c>
      <c r="H27" s="73">
        <f t="shared" si="1"/>
        <v>0.010486397904637235</v>
      </c>
      <c r="I27" s="74"/>
      <c r="J27" s="64"/>
      <c r="K27" s="68" t="s">
        <v>220</v>
      </c>
      <c r="L27" s="1030">
        <v>396.6736102773563</v>
      </c>
      <c r="M27" s="75">
        <v>0.6702122034276905</v>
      </c>
      <c r="N27" s="75">
        <v>0.3297877965723093</v>
      </c>
      <c r="O27" s="77"/>
      <c r="P27" s="1030">
        <v>396.6736102773563</v>
      </c>
      <c r="Q27" s="75">
        <v>0.835551030562987</v>
      </c>
      <c r="R27" s="1150">
        <v>0.16444896943701307</v>
      </c>
      <c r="S27" s="67"/>
    </row>
    <row r="28" spans="1:19" ht="12" customHeight="1">
      <c r="A28" s="57" t="s">
        <v>221</v>
      </c>
      <c r="B28" s="61">
        <v>2419.51</v>
      </c>
      <c r="C28" s="61">
        <v>2439.794</v>
      </c>
      <c r="D28" s="60">
        <f t="shared" si="0"/>
        <v>0.008383515670528086</v>
      </c>
      <c r="E28" s="78"/>
      <c r="F28" s="61">
        <v>2419.51</v>
      </c>
      <c r="G28" s="61">
        <v>2439.794</v>
      </c>
      <c r="H28" s="62">
        <f t="shared" si="1"/>
        <v>0.008383515670528086</v>
      </c>
      <c r="I28" s="78"/>
      <c r="J28" s="64"/>
      <c r="K28" s="57" t="s">
        <v>221</v>
      </c>
      <c r="L28" s="1029">
        <v>385.67818065932505</v>
      </c>
      <c r="M28" s="65">
        <v>0.67784575255124</v>
      </c>
      <c r="N28" s="65">
        <v>0.32215424744876003</v>
      </c>
      <c r="O28" s="66"/>
      <c r="P28" s="1029">
        <v>385.67818065932505</v>
      </c>
      <c r="Q28" s="65">
        <v>0.7911737630308131</v>
      </c>
      <c r="R28" s="1149">
        <v>0.20882623696918676</v>
      </c>
      <c r="S28" s="67"/>
    </row>
    <row r="29" spans="1:19" s="90" customFormat="1" ht="12" customHeight="1">
      <c r="A29" s="79" t="s">
        <v>222</v>
      </c>
      <c r="B29" s="83">
        <v>22217.695918</v>
      </c>
      <c r="C29" s="83">
        <v>22483.866185000003</v>
      </c>
      <c r="D29" s="82">
        <f t="shared" si="0"/>
        <v>0.011980102166415874</v>
      </c>
      <c r="E29" s="85"/>
      <c r="F29" s="83">
        <v>22219.545919000004</v>
      </c>
      <c r="G29" s="83">
        <v>22483.865295000003</v>
      </c>
      <c r="H29" s="84">
        <f t="shared" si="1"/>
        <v>0.011895804575105196</v>
      </c>
      <c r="I29" s="85"/>
      <c r="J29" s="64"/>
      <c r="K29" s="79" t="s">
        <v>222</v>
      </c>
      <c r="L29" s="1031">
        <v>432.246266816881</v>
      </c>
      <c r="M29" s="86">
        <v>0.6322002175712557</v>
      </c>
      <c r="N29" s="86">
        <v>0.3677997824287443</v>
      </c>
      <c r="O29" s="88"/>
      <c r="P29" s="1031">
        <v>432.2462497068709</v>
      </c>
      <c r="Q29" s="86">
        <v>0.7899716191570431</v>
      </c>
      <c r="R29" s="1151">
        <v>0.21002838084295694</v>
      </c>
      <c r="S29" s="89"/>
    </row>
    <row r="30" spans="1:19" ht="12" customHeight="1">
      <c r="A30" s="57" t="s">
        <v>223</v>
      </c>
      <c r="B30" s="61">
        <v>5377.675</v>
      </c>
      <c r="C30" s="61">
        <v>5441.00305</v>
      </c>
      <c r="D30" s="60">
        <f t="shared" si="0"/>
        <v>0.011776102125918841</v>
      </c>
      <c r="E30" s="78"/>
      <c r="F30" s="61">
        <v>5379.95</v>
      </c>
      <c r="G30" s="61">
        <v>5441.00305</v>
      </c>
      <c r="H30" s="62">
        <f t="shared" si="1"/>
        <v>0.011348256024684256</v>
      </c>
      <c r="I30" s="78"/>
      <c r="J30" s="64"/>
      <c r="K30" s="57" t="s">
        <v>223</v>
      </c>
      <c r="L30" s="1029">
        <v>458.1079076318243</v>
      </c>
      <c r="M30" s="65">
        <v>0.6266804151120628</v>
      </c>
      <c r="N30" s="65">
        <v>0.37331958488793715</v>
      </c>
      <c r="O30" s="66"/>
      <c r="P30" s="1029">
        <v>458.1079076318243</v>
      </c>
      <c r="Q30" s="65">
        <v>0.7494331399060694</v>
      </c>
      <c r="R30" s="1149">
        <v>0.25056686009393064</v>
      </c>
      <c r="S30" s="67"/>
    </row>
    <row r="31" spans="1:19" s="99" customFormat="1" ht="12" customHeight="1">
      <c r="A31" s="91" t="s">
        <v>113</v>
      </c>
      <c r="B31" s="95">
        <v>27108.731867000002</v>
      </c>
      <c r="C31" s="95">
        <v>27279.837349</v>
      </c>
      <c r="D31" s="94">
        <f t="shared" si="0"/>
        <v>0.006311821697874809</v>
      </c>
      <c r="E31" s="96"/>
      <c r="F31" s="95">
        <v>27112.856868000006</v>
      </c>
      <c r="G31" s="95">
        <v>27279.836459000002</v>
      </c>
      <c r="H31" s="94">
        <f t="shared" si="1"/>
        <v>0.006158686700296512</v>
      </c>
      <c r="I31" s="96"/>
      <c r="J31" s="64"/>
      <c r="K31" s="91" t="s">
        <v>113</v>
      </c>
      <c r="L31" s="1032">
        <v>426.95824398602326</v>
      </c>
      <c r="M31" s="97">
        <v>0.622402657346577</v>
      </c>
      <c r="N31" s="97">
        <v>0.3775973426534231</v>
      </c>
      <c r="O31" s="98"/>
      <c r="P31" s="1032">
        <v>426.95823005658406</v>
      </c>
      <c r="Q31" s="97">
        <v>0.7769200382800578</v>
      </c>
      <c r="R31" s="1152">
        <v>0.22307996171994218</v>
      </c>
      <c r="S31" s="89"/>
    </row>
    <row r="32" spans="1:19" ht="12" customHeight="1">
      <c r="A32" s="57" t="s">
        <v>225</v>
      </c>
      <c r="B32" s="61">
        <v>468.301697</v>
      </c>
      <c r="C32" s="61">
        <v>429.149669</v>
      </c>
      <c r="D32" s="60">
        <f t="shared" si="0"/>
        <v>-0.08360428384268692</v>
      </c>
      <c r="E32" s="78"/>
      <c r="F32" s="61">
        <v>423.145316</v>
      </c>
      <c r="G32" s="61">
        <v>377.97923699999996</v>
      </c>
      <c r="H32" s="62">
        <f t="shared" si="1"/>
        <v>-0.10673893173852367</v>
      </c>
      <c r="I32" s="78"/>
      <c r="J32" s="64"/>
      <c r="K32" s="57" t="s">
        <v>225</v>
      </c>
      <c r="L32" s="1029">
        <v>1051.6054522286752</v>
      </c>
      <c r="M32" s="65">
        <v>0.5337363245175892</v>
      </c>
      <c r="N32" s="65">
        <v>0.46626367548241077</v>
      </c>
      <c r="O32" s="66"/>
      <c r="P32" s="1029">
        <v>926.215386311843</v>
      </c>
      <c r="Q32" s="65">
        <v>0.7601492750777736</v>
      </c>
      <c r="R32" s="1149">
        <v>0.23985072492222634</v>
      </c>
      <c r="S32" s="67"/>
    </row>
    <row r="33" spans="1:19" ht="12" customHeight="1">
      <c r="A33" s="68" t="s">
        <v>226</v>
      </c>
      <c r="B33" s="72">
        <v>154.84369199999998</v>
      </c>
      <c r="C33" s="72">
        <v>139.448817</v>
      </c>
      <c r="D33" s="71">
        <f t="shared" si="0"/>
        <v>-0.09942203522246151</v>
      </c>
      <c r="E33" s="74"/>
      <c r="F33" s="72">
        <v>154.84369099999998</v>
      </c>
      <c r="G33" s="72">
        <v>139.44881700000002</v>
      </c>
      <c r="H33" s="73">
        <f t="shared" si="1"/>
        <v>-0.09942202940641576</v>
      </c>
      <c r="I33" s="74"/>
      <c r="J33" s="64"/>
      <c r="K33" s="68" t="s">
        <v>226</v>
      </c>
      <c r="L33" s="1030">
        <v>615.8692773798061</v>
      </c>
      <c r="M33" s="75">
        <v>0.6173101776833289</v>
      </c>
      <c r="N33" s="75">
        <v>0.38268982231667126</v>
      </c>
      <c r="O33" s="77"/>
      <c r="P33" s="1030">
        <v>615.8692773798062</v>
      </c>
      <c r="Q33" s="75">
        <v>0.733283875760667</v>
      </c>
      <c r="R33" s="1150">
        <v>0.2667161242393329</v>
      </c>
      <c r="S33" s="67"/>
    </row>
    <row r="34" spans="1:19" ht="12" customHeight="1">
      <c r="A34" s="57" t="s">
        <v>227</v>
      </c>
      <c r="B34" s="61">
        <v>345</v>
      </c>
      <c r="C34" s="61">
        <v>387</v>
      </c>
      <c r="D34" s="60">
        <f t="shared" si="0"/>
        <v>0.12173913043478257</v>
      </c>
      <c r="E34" s="78"/>
      <c r="F34" s="61">
        <v>345</v>
      </c>
      <c r="G34" s="61">
        <v>387</v>
      </c>
      <c r="H34" s="62">
        <f t="shared" si="1"/>
        <v>0.12173913043478257</v>
      </c>
      <c r="I34" s="78"/>
      <c r="J34" s="64"/>
      <c r="K34" s="57" t="s">
        <v>227</v>
      </c>
      <c r="L34" s="1029">
        <v>961.493072032477</v>
      </c>
      <c r="M34" s="65">
        <v>0.44164423772609823</v>
      </c>
      <c r="N34" s="65">
        <v>0.5583557622739018</v>
      </c>
      <c r="O34" s="66"/>
      <c r="P34" s="1029">
        <v>961.493072032477</v>
      </c>
      <c r="Q34" s="65">
        <v>0.6305374677002584</v>
      </c>
      <c r="R34" s="1149">
        <v>0.36946253229974163</v>
      </c>
      <c r="S34" s="67"/>
    </row>
    <row r="35" spans="1:19" ht="12" customHeight="1">
      <c r="A35" s="68" t="s">
        <v>228</v>
      </c>
      <c r="B35" s="72">
        <v>702.726</v>
      </c>
      <c r="C35" s="72">
        <v>765.693</v>
      </c>
      <c r="D35" s="71">
        <f t="shared" si="0"/>
        <v>0.0896039139010083</v>
      </c>
      <c r="E35" s="74"/>
      <c r="F35" s="72">
        <v>702.726</v>
      </c>
      <c r="G35" s="72">
        <v>765.693</v>
      </c>
      <c r="H35" s="73">
        <f t="shared" si="1"/>
        <v>0.0896039139010083</v>
      </c>
      <c r="I35" s="74"/>
      <c r="J35" s="64"/>
      <c r="K35" s="68" t="s">
        <v>228</v>
      </c>
      <c r="L35" s="1030">
        <v>928.0733544637501</v>
      </c>
      <c r="M35" s="75">
        <v>0.41489213039690837</v>
      </c>
      <c r="N35" s="75">
        <v>0.5851078696030916</v>
      </c>
      <c r="O35" s="77"/>
      <c r="P35" s="1030">
        <v>928.0733544637501</v>
      </c>
      <c r="Q35" s="75">
        <v>0.6622850150125443</v>
      </c>
      <c r="R35" s="1150">
        <v>0.3377149849874559</v>
      </c>
      <c r="S35" s="67"/>
    </row>
    <row r="36" spans="1:19" ht="12" customHeight="1">
      <c r="A36" s="100" t="s">
        <v>325</v>
      </c>
      <c r="B36" s="61">
        <v>1670.871389</v>
      </c>
      <c r="C36" s="61">
        <v>1721.291486</v>
      </c>
      <c r="D36" s="101">
        <f t="shared" si="0"/>
        <v>0.030175929357540765</v>
      </c>
      <c r="E36" s="103"/>
      <c r="F36" s="61">
        <v>1625.7150070000002</v>
      </c>
      <c r="G36" s="61">
        <v>1670.121054</v>
      </c>
      <c r="H36" s="102">
        <f t="shared" si="1"/>
        <v>0.027314779533187616</v>
      </c>
      <c r="I36" s="103"/>
      <c r="J36" s="64"/>
      <c r="K36" s="100" t="s">
        <v>325</v>
      </c>
      <c r="L36" s="1029">
        <v>924.4066947718912</v>
      </c>
      <c r="M36" s="65">
        <v>0.46693559315031663</v>
      </c>
      <c r="N36" s="65">
        <v>0.5330644068496833</v>
      </c>
      <c r="O36" s="104"/>
      <c r="P36" s="1029">
        <v>896.9259976907173</v>
      </c>
      <c r="Q36" s="65">
        <v>0.6830051086823794</v>
      </c>
      <c r="R36" s="1149">
        <v>0.3169948913176206</v>
      </c>
      <c r="S36" s="67"/>
    </row>
    <row r="37" spans="1:19" s="90" customFormat="1" ht="12" customHeight="1">
      <c r="A37" s="91" t="s">
        <v>328</v>
      </c>
      <c r="B37" s="95">
        <v>28769.726958</v>
      </c>
      <c r="C37" s="95">
        <v>28987.799151</v>
      </c>
      <c r="D37" s="105">
        <f>C37/B37-1</f>
        <v>0.007579918756905668</v>
      </c>
      <c r="E37" s="106"/>
      <c r="F37" s="95">
        <v>28728.695577000006</v>
      </c>
      <c r="G37" s="95">
        <v>28936.627829000005</v>
      </c>
      <c r="H37" s="105">
        <f t="shared" si="1"/>
        <v>0.007237789527989147</v>
      </c>
      <c r="I37" s="106"/>
      <c r="J37" s="64"/>
      <c r="K37" s="91" t="s">
        <v>328</v>
      </c>
      <c r="L37" s="1032">
        <v>440.8421644849355</v>
      </c>
      <c r="M37" s="97">
        <v>0.6129974111672772</v>
      </c>
      <c r="N37" s="97">
        <v>0.38700258883272276</v>
      </c>
      <c r="O37" s="98"/>
      <c r="P37" s="1032">
        <v>440.06395858415203</v>
      </c>
      <c r="Q37" s="97">
        <v>0.7713968346936919</v>
      </c>
      <c r="R37" s="1152">
        <v>0.22860316530630811</v>
      </c>
      <c r="S37" s="89"/>
    </row>
    <row r="38" spans="1:19" ht="12" customHeight="1">
      <c r="A38" s="107" t="s">
        <v>443</v>
      </c>
      <c r="B38" s="108"/>
      <c r="C38" s="109"/>
      <c r="J38" s="110"/>
      <c r="K38" s="107"/>
      <c r="L38" s="112"/>
      <c r="M38" s="113"/>
      <c r="N38" s="114"/>
      <c r="O38" s="111"/>
      <c r="P38" s="111"/>
      <c r="Q38" s="115"/>
      <c r="R38" s="6"/>
      <c r="S38" s="110"/>
    </row>
    <row r="39" spans="1:19" s="198" customFormat="1" ht="12" customHeight="1">
      <c r="A39" s="889" t="s">
        <v>510</v>
      </c>
      <c r="B39" s="882"/>
      <c r="C39" s="882"/>
      <c r="D39" s="883"/>
      <c r="E39" s="479"/>
      <c r="F39" s="603"/>
      <c r="G39" s="479"/>
      <c r="H39" s="479"/>
      <c r="I39" s="479"/>
      <c r="J39" s="884"/>
      <c r="K39" s="889"/>
      <c r="L39" s="884"/>
      <c r="M39" s="885"/>
      <c r="N39" s="885"/>
      <c r="O39" s="884"/>
      <c r="P39" s="884"/>
      <c r="Q39" s="886"/>
      <c r="R39" s="884"/>
      <c r="S39" s="884"/>
    </row>
    <row r="40" spans="1:19" ht="12" customHeight="1">
      <c r="A40" s="117"/>
      <c r="B40" s="118"/>
      <c r="C40" s="118"/>
      <c r="D40" s="118"/>
      <c r="E40" s="116"/>
      <c r="F40" s="13"/>
      <c r="G40" s="116"/>
      <c r="H40" s="116"/>
      <c r="I40" s="116"/>
      <c r="J40" s="110"/>
      <c r="K40" s="110"/>
      <c r="L40" s="110"/>
      <c r="M40" s="856"/>
      <c r="N40" s="856"/>
      <c r="O40" s="110"/>
      <c r="P40" s="110"/>
      <c r="Q40" s="110"/>
      <c r="R40" s="110"/>
      <c r="S40" s="110"/>
    </row>
    <row r="41" spans="1:19" ht="12" customHeight="1">
      <c r="A41" s="117"/>
      <c r="B41" s="118"/>
      <c r="C41" s="118"/>
      <c r="D41" s="118"/>
      <c r="E41" s="116"/>
      <c r="F41" s="13"/>
      <c r="G41" s="116"/>
      <c r="H41" s="116"/>
      <c r="I41" s="116"/>
      <c r="J41" s="110"/>
      <c r="K41" s="110"/>
      <c r="L41" s="110"/>
      <c r="M41" s="110"/>
      <c r="N41" s="110"/>
      <c r="O41" s="110"/>
      <c r="P41" s="110"/>
      <c r="Q41" s="110"/>
      <c r="R41" s="110"/>
      <c r="S41" s="110"/>
    </row>
    <row r="42" spans="1:19" s="120" customFormat="1" ht="12.75" customHeight="1">
      <c r="A42" s="705"/>
      <c r="C42" s="121"/>
      <c r="D42" s="122"/>
      <c r="F42" s="122"/>
      <c r="G42" s="22"/>
      <c r="H42" s="21"/>
      <c r="I42" s="123"/>
      <c r="J42" s="1193"/>
      <c r="K42" s="705" t="s">
        <v>410</v>
      </c>
      <c r="L42" s="124"/>
      <c r="M42" s="125"/>
      <c r="O42" s="126"/>
      <c r="P42" s="359"/>
      <c r="Q42" s="125"/>
      <c r="R42" s="359"/>
      <c r="S42" s="127"/>
    </row>
    <row r="43" spans="1:19" ht="15.75" customHeight="1">
      <c r="A43" s="427"/>
      <c r="B43" s="116"/>
      <c r="C43" s="1189"/>
      <c r="D43" s="129"/>
      <c r="E43" s="8"/>
      <c r="G43" s="6"/>
      <c r="J43" s="1193"/>
      <c r="K43" s="729" t="s">
        <v>229</v>
      </c>
      <c r="L43" s="9"/>
      <c r="M43" s="130"/>
      <c r="N43" s="110"/>
      <c r="O43" s="206"/>
      <c r="P43" s="206"/>
      <c r="Q43" s="370"/>
      <c r="R43" s="206"/>
      <c r="S43" s="127"/>
    </row>
    <row r="44" spans="1:19" ht="12" customHeight="1">
      <c r="A44" s="13"/>
      <c r="B44" s="116"/>
      <c r="C44" s="116"/>
      <c r="J44" s="1194"/>
      <c r="K44" s="1195" t="s">
        <v>461</v>
      </c>
      <c r="L44" s="131"/>
      <c r="M44" s="132"/>
      <c r="N44" s="133"/>
      <c r="O44" s="133"/>
      <c r="P44" s="132"/>
      <c r="Q44" s="132"/>
      <c r="R44" s="133"/>
      <c r="S44" s="134"/>
    </row>
    <row r="45" spans="10:19" ht="12" customHeight="1">
      <c r="J45" s="135"/>
      <c r="K45" s="1196" t="s">
        <v>230</v>
      </c>
      <c r="L45" s="137"/>
      <c r="M45" s="120"/>
      <c r="N45" s="138"/>
      <c r="O45" s="138"/>
      <c r="P45" s="120"/>
      <c r="Q45" s="120"/>
      <c r="R45" s="24"/>
      <c r="S45" s="139"/>
    </row>
    <row r="46" spans="10:18" ht="12" customHeight="1">
      <c r="J46" s="110"/>
      <c r="K46" s="9"/>
      <c r="L46" s="130"/>
      <c r="M46" s="140"/>
      <c r="N46" s="141"/>
      <c r="O46" s="9"/>
      <c r="P46" s="130"/>
      <c r="Q46" s="140"/>
      <c r="R46" s="142"/>
    </row>
    <row r="47" spans="10:18" ht="12" customHeight="1">
      <c r="J47" s="110"/>
      <c r="K47" s="143"/>
      <c r="L47" s="130"/>
      <c r="M47" s="140"/>
      <c r="N47" s="142"/>
      <c r="O47" s="9"/>
      <c r="P47" s="130"/>
      <c r="Q47" s="140"/>
      <c r="R47" s="142"/>
    </row>
    <row r="48" spans="10:18" ht="12" customHeight="1">
      <c r="J48" s="110"/>
      <c r="K48" s="144"/>
      <c r="L48" s="145"/>
      <c r="M48" s="145"/>
      <c r="N48" s="146"/>
      <c r="O48" s="147"/>
      <c r="P48" s="145"/>
      <c r="Q48" s="145"/>
      <c r="R48" s="146"/>
    </row>
    <row r="49" spans="2:18" ht="12" customHeight="1">
      <c r="B49" s="109"/>
      <c r="J49" s="110"/>
      <c r="K49" s="148"/>
      <c r="L49" s="108"/>
      <c r="M49" s="108"/>
      <c r="N49" s="73"/>
      <c r="O49" s="149"/>
      <c r="P49" s="108"/>
      <c r="Q49" s="150"/>
      <c r="R49" s="73"/>
    </row>
    <row r="50" spans="10:18" ht="12" customHeight="1">
      <c r="J50" s="110"/>
      <c r="K50" s="148"/>
      <c r="L50" s="108"/>
      <c r="M50" s="108"/>
      <c r="N50" s="73"/>
      <c r="O50" s="149"/>
      <c r="P50" s="108"/>
      <c r="Q50" s="150"/>
      <c r="R50" s="73"/>
    </row>
    <row r="51" spans="10:18" ht="12" customHeight="1">
      <c r="J51" s="110"/>
      <c r="K51" s="148"/>
      <c r="L51" s="108"/>
      <c r="M51" s="108"/>
      <c r="N51" s="73"/>
      <c r="O51" s="149"/>
      <c r="P51" s="108"/>
      <c r="Q51" s="150"/>
      <c r="R51" s="73"/>
    </row>
    <row r="52" spans="10:18" ht="12" customHeight="1">
      <c r="J52" s="110"/>
      <c r="K52" s="148"/>
      <c r="L52" s="108"/>
      <c r="M52" s="108"/>
      <c r="N52" s="73"/>
      <c r="O52" s="149"/>
      <c r="P52" s="108"/>
      <c r="Q52" s="150"/>
      <c r="R52" s="73"/>
    </row>
    <row r="53" spans="10:18" ht="12" customHeight="1">
      <c r="J53" s="110"/>
      <c r="K53" s="148"/>
      <c r="L53" s="108"/>
      <c r="M53" s="108"/>
      <c r="N53" s="73"/>
      <c r="O53" s="149"/>
      <c r="P53" s="108"/>
      <c r="Q53" s="150"/>
      <c r="R53" s="73"/>
    </row>
    <row r="54" spans="10:18" ht="12" customHeight="1">
      <c r="J54" s="110"/>
      <c r="K54" s="148"/>
      <c r="L54" s="108"/>
      <c r="M54" s="108"/>
      <c r="N54" s="73"/>
      <c r="O54" s="149"/>
      <c r="P54" s="108"/>
      <c r="Q54" s="150"/>
      <c r="R54" s="73"/>
    </row>
    <row r="55" spans="10:18" ht="12" customHeight="1">
      <c r="J55" s="110"/>
      <c r="K55" s="148"/>
      <c r="L55" s="108"/>
      <c r="M55" s="108"/>
      <c r="N55" s="73"/>
      <c r="O55" s="149"/>
      <c r="P55" s="108"/>
      <c r="Q55" s="150"/>
      <c r="R55" s="73"/>
    </row>
    <row r="56" spans="10:18" ht="12" customHeight="1">
      <c r="J56" s="110"/>
      <c r="K56" s="148"/>
      <c r="L56" s="108"/>
      <c r="M56" s="108"/>
      <c r="N56" s="73"/>
      <c r="O56" s="149"/>
      <c r="P56" s="108"/>
      <c r="Q56" s="150"/>
      <c r="R56" s="73"/>
    </row>
    <row r="57" spans="10:18" ht="12" customHeight="1">
      <c r="J57" s="110"/>
      <c r="K57" s="148"/>
      <c r="L57" s="108"/>
      <c r="M57" s="108"/>
      <c r="N57" s="73"/>
      <c r="O57" s="149"/>
      <c r="P57" s="108"/>
      <c r="Q57" s="150"/>
      <c r="R57" s="73"/>
    </row>
    <row r="58" spans="10:18" ht="12" customHeight="1">
      <c r="J58" s="110"/>
      <c r="K58" s="148"/>
      <c r="L58" s="108"/>
      <c r="M58" s="108"/>
      <c r="N58" s="73"/>
      <c r="O58" s="149"/>
      <c r="P58" s="108"/>
      <c r="Q58" s="150"/>
      <c r="R58" s="73"/>
    </row>
    <row r="59" spans="10:18" ht="12" customHeight="1">
      <c r="J59" s="110"/>
      <c r="K59" s="148"/>
      <c r="L59" s="108"/>
      <c r="M59" s="108"/>
      <c r="N59" s="73"/>
      <c r="O59" s="149"/>
      <c r="P59" s="108"/>
      <c r="Q59" s="150"/>
      <c r="R59" s="73"/>
    </row>
    <row r="60" spans="10:18" ht="12" customHeight="1">
      <c r="J60" s="110"/>
      <c r="K60" s="1197"/>
      <c r="L60" s="151"/>
      <c r="M60" s="1198"/>
      <c r="N60" s="110"/>
      <c r="O60" s="426"/>
      <c r="P60" s="426"/>
      <c r="Q60" s="199"/>
      <c r="R60" s="200"/>
    </row>
    <row r="61" spans="10:18" ht="12" customHeight="1">
      <c r="J61" s="110"/>
      <c r="K61" s="1199"/>
      <c r="L61" s="148"/>
      <c r="M61" s="152"/>
      <c r="N61" s="110"/>
      <c r="O61" s="152"/>
      <c r="P61" s="152"/>
      <c r="Q61" s="152"/>
      <c r="R61" s="381"/>
    </row>
    <row r="62" spans="10:18" ht="12" customHeight="1">
      <c r="J62" s="110"/>
      <c r="K62" s="1200"/>
      <c r="L62" s="1201"/>
      <c r="M62" s="153"/>
      <c r="N62" s="154"/>
      <c r="O62" s="149"/>
      <c r="P62" s="108"/>
      <c r="Q62" s="150"/>
      <c r="R62" s="73"/>
    </row>
    <row r="63" spans="10:18" ht="12" customHeight="1">
      <c r="J63" s="110"/>
      <c r="K63" s="148"/>
      <c r="L63" s="108"/>
      <c r="M63" s="108"/>
      <c r="N63" s="73"/>
      <c r="O63" s="149"/>
      <c r="P63" s="108"/>
      <c r="Q63" s="150"/>
      <c r="R63" s="73"/>
    </row>
    <row r="64" spans="10:18" ht="12" customHeight="1">
      <c r="J64" s="110"/>
      <c r="K64" s="148"/>
      <c r="L64" s="108"/>
      <c r="M64" s="108"/>
      <c r="N64" s="73"/>
      <c r="O64" s="149"/>
      <c r="P64" s="108"/>
      <c r="Q64" s="150"/>
      <c r="R64" s="73"/>
    </row>
    <row r="65" spans="10:18" ht="12" customHeight="1">
      <c r="J65" s="110"/>
      <c r="K65" s="148"/>
      <c r="L65" s="108"/>
      <c r="M65" s="108"/>
      <c r="N65" s="73"/>
      <c r="O65" s="149"/>
      <c r="P65" s="108"/>
      <c r="Q65" s="150"/>
      <c r="R65" s="73"/>
    </row>
    <row r="66" spans="10:18" ht="12" customHeight="1">
      <c r="J66" s="110"/>
      <c r="K66" s="148"/>
      <c r="L66" s="108"/>
      <c r="M66" s="108"/>
      <c r="N66" s="73"/>
      <c r="O66" s="149"/>
      <c r="P66" s="108"/>
      <c r="Q66" s="150"/>
      <c r="R66" s="73"/>
    </row>
    <row r="67" spans="10:18" ht="12" customHeight="1">
      <c r="J67" s="110"/>
      <c r="K67" s="148"/>
      <c r="L67" s="108"/>
      <c r="M67" s="108"/>
      <c r="N67" s="73"/>
      <c r="O67" s="149"/>
      <c r="P67" s="108"/>
      <c r="Q67" s="150"/>
      <c r="R67" s="73"/>
    </row>
    <row r="68" spans="10:18" ht="12" customHeight="1">
      <c r="J68" s="110"/>
      <c r="K68" s="148"/>
      <c r="L68" s="108"/>
      <c r="M68" s="108"/>
      <c r="N68" s="73"/>
      <c r="O68" s="149"/>
      <c r="P68" s="108"/>
      <c r="Q68" s="150"/>
      <c r="R68" s="73"/>
    </row>
    <row r="69" spans="1:19" s="157" customFormat="1" ht="12" customHeight="1">
      <c r="A69" s="155"/>
      <c r="B69" s="155"/>
      <c r="C69" s="155"/>
      <c r="D69" s="155"/>
      <c r="E69" s="155"/>
      <c r="F69" s="155"/>
      <c r="G69" s="155"/>
      <c r="H69" s="155"/>
      <c r="I69" s="155"/>
      <c r="J69" s="1202"/>
      <c r="K69" s="148"/>
      <c r="L69" s="108"/>
      <c r="M69" s="108"/>
      <c r="N69" s="73"/>
      <c r="O69" s="149"/>
      <c r="P69" s="108"/>
      <c r="Q69" s="150"/>
      <c r="R69" s="73"/>
      <c r="S69" s="156"/>
    </row>
    <row r="70" spans="10:18" ht="12" customHeight="1">
      <c r="J70" s="110"/>
      <c r="K70" s="158"/>
      <c r="L70" s="159"/>
      <c r="M70" s="159"/>
      <c r="N70" s="84"/>
      <c r="O70" s="160"/>
      <c r="P70" s="159"/>
      <c r="Q70" s="161"/>
      <c r="R70" s="84"/>
    </row>
    <row r="71" spans="10:18" ht="12" customHeight="1">
      <c r="J71" s="110"/>
      <c r="K71" s="148"/>
      <c r="L71" s="108"/>
      <c r="M71" s="108"/>
      <c r="N71" s="73"/>
      <c r="O71" s="149"/>
      <c r="P71" s="108"/>
      <c r="Q71" s="150"/>
      <c r="R71" s="73"/>
    </row>
    <row r="72" spans="10:18" ht="12" customHeight="1">
      <c r="J72" s="110"/>
      <c r="K72" s="158"/>
      <c r="L72" s="159"/>
      <c r="M72" s="159"/>
      <c r="N72" s="84"/>
      <c r="O72" s="160"/>
      <c r="P72" s="159"/>
      <c r="Q72" s="161"/>
      <c r="R72" s="84"/>
    </row>
    <row r="73" spans="10:18" ht="12" customHeight="1">
      <c r="J73" s="110"/>
      <c r="K73" s="148"/>
      <c r="L73" s="108"/>
      <c r="M73" s="108"/>
      <c r="N73" s="73"/>
      <c r="O73" s="149"/>
      <c r="P73" s="108"/>
      <c r="Q73" s="150"/>
      <c r="R73" s="73"/>
    </row>
    <row r="74" spans="10:18" ht="12" customHeight="1">
      <c r="J74" s="110"/>
      <c r="K74" s="148"/>
      <c r="L74" s="108"/>
      <c r="M74" s="108"/>
      <c r="N74" s="73"/>
      <c r="O74" s="149"/>
      <c r="P74" s="108"/>
      <c r="Q74" s="150"/>
      <c r="R74" s="73"/>
    </row>
    <row r="75" spans="10:18" ht="12" customHeight="1">
      <c r="J75" s="110"/>
      <c r="K75" s="148"/>
      <c r="L75" s="108"/>
      <c r="M75" s="108"/>
      <c r="N75" s="73"/>
      <c r="O75" s="149"/>
      <c r="P75" s="108"/>
      <c r="Q75" s="150"/>
      <c r="R75" s="73"/>
    </row>
    <row r="76" spans="10:18" ht="12" customHeight="1">
      <c r="J76" s="110"/>
      <c r="K76" s="148"/>
      <c r="L76" s="108"/>
      <c r="M76" s="108"/>
      <c r="N76" s="73"/>
      <c r="O76" s="149"/>
      <c r="P76" s="108"/>
      <c r="Q76" s="150"/>
      <c r="R76" s="73"/>
    </row>
    <row r="77" spans="10:18" ht="12" customHeight="1">
      <c r="J77" s="110"/>
      <c r="K77" s="110"/>
      <c r="L77" s="159"/>
      <c r="M77" s="159"/>
      <c r="N77" s="84"/>
      <c r="O77" s="160"/>
      <c r="P77" s="159"/>
      <c r="Q77" s="161"/>
      <c r="R77" s="84"/>
    </row>
    <row r="78" spans="7:18" ht="12" customHeight="1">
      <c r="G78" s="9"/>
      <c r="J78" s="110"/>
      <c r="K78" s="110"/>
      <c r="L78" s="159"/>
      <c r="M78" s="159"/>
      <c r="N78" s="84"/>
      <c r="O78" s="160"/>
      <c r="P78" s="159"/>
      <c r="Q78" s="161"/>
      <c r="R78" s="84"/>
    </row>
    <row r="79" spans="1:18" ht="12" customHeight="1">
      <c r="A79" s="162"/>
      <c r="J79" s="110"/>
      <c r="K79" s="110"/>
      <c r="L79" s="152"/>
      <c r="M79" s="163"/>
      <c r="N79" s="152"/>
      <c r="O79" s="152"/>
      <c r="P79" s="9"/>
      <c r="Q79" s="152"/>
      <c r="R79" s="152"/>
    </row>
    <row r="80" spans="1:18" ht="12.75">
      <c r="A80" s="162"/>
      <c r="K80" s="887" t="s">
        <v>231</v>
      </c>
      <c r="L80" s="5"/>
      <c r="M80" s="5"/>
      <c r="N80" s="5"/>
      <c r="O80" s="5"/>
      <c r="P80" s="6"/>
      <c r="Q80" s="5"/>
      <c r="R80" s="5"/>
    </row>
    <row r="81" spans="11:18" ht="12.75">
      <c r="K81" s="158"/>
      <c r="L81" s="164"/>
      <c r="M81" s="165"/>
      <c r="N81" s="164"/>
      <c r="O81" s="166"/>
      <c r="P81" s="166"/>
      <c r="Q81" s="167"/>
      <c r="R81" s="165"/>
    </row>
    <row r="82" spans="11:18" ht="12.75">
      <c r="K82" s="111"/>
      <c r="L82" s="6"/>
      <c r="M82" s="6"/>
      <c r="N82" s="111"/>
      <c r="O82" s="111"/>
      <c r="P82" s="111"/>
      <c r="Q82" s="6"/>
      <c r="R82" s="6"/>
    </row>
    <row r="83" spans="11:18" ht="12.75">
      <c r="K83" s="168"/>
      <c r="L83" s="168"/>
      <c r="M83" s="168"/>
      <c r="N83" s="168"/>
      <c r="O83" s="168"/>
      <c r="P83" s="168"/>
      <c r="Q83" s="168"/>
      <c r="R83" s="168"/>
    </row>
    <row r="84" spans="1:18" ht="12.75">
      <c r="A84" s="444"/>
      <c r="B84" s="444"/>
      <c r="C84" s="444"/>
      <c r="D84" s="444"/>
      <c r="O84" s="168"/>
      <c r="R84" s="168"/>
    </row>
    <row r="85" spans="1:18" ht="12.75">
      <c r="A85" s="1140"/>
      <c r="B85" s="1140"/>
      <c r="C85" s="999"/>
      <c r="D85" s="1141"/>
      <c r="K85" s="1314" t="s">
        <v>285</v>
      </c>
      <c r="L85" s="1315" t="s">
        <v>158</v>
      </c>
      <c r="M85" s="1316" t="s">
        <v>159</v>
      </c>
      <c r="N85" s="1316" t="s">
        <v>329</v>
      </c>
      <c r="O85" s="168"/>
      <c r="P85" s="168"/>
      <c r="Q85" s="168"/>
      <c r="R85" s="168"/>
    </row>
    <row r="86" spans="1:18" ht="12.75">
      <c r="A86" s="18"/>
      <c r="B86" s="1142"/>
      <c r="C86" s="1000"/>
      <c r="D86" s="1141"/>
      <c r="K86" s="1317" t="s">
        <v>211</v>
      </c>
      <c r="L86" s="1317">
        <v>409.24893549345586</v>
      </c>
      <c r="M86" s="1317">
        <v>191.06626054198534</v>
      </c>
      <c r="N86" s="1317">
        <v>600.3151960354412</v>
      </c>
      <c r="O86" s="168"/>
      <c r="P86" s="168"/>
      <c r="Q86" s="172"/>
      <c r="R86" s="168"/>
    </row>
    <row r="87" spans="1:18" ht="12.75">
      <c r="A87" s="18"/>
      <c r="B87" s="1142"/>
      <c r="C87" s="999"/>
      <c r="D87" s="1141"/>
      <c r="K87" s="1317" t="s">
        <v>214</v>
      </c>
      <c r="L87" s="1317">
        <v>310.02252503268954</v>
      </c>
      <c r="M87" s="1317">
        <v>187.62747803880615</v>
      </c>
      <c r="N87" s="1317">
        <v>497.6500030714957</v>
      </c>
      <c r="O87" s="168"/>
      <c r="P87" s="168"/>
      <c r="Q87" s="172"/>
      <c r="R87" s="168"/>
    </row>
    <row r="88" spans="1:18" ht="12.75">
      <c r="A88" s="18"/>
      <c r="B88" s="1142"/>
      <c r="C88" s="1000"/>
      <c r="D88" s="1141"/>
      <c r="K88" s="1317" t="s">
        <v>218</v>
      </c>
      <c r="L88" s="1317">
        <v>329.78867258462606</v>
      </c>
      <c r="M88" s="1317">
        <v>160.32588465595606</v>
      </c>
      <c r="N88" s="1317">
        <v>490.11455724058214</v>
      </c>
      <c r="O88" s="168"/>
      <c r="P88" s="168"/>
      <c r="Q88" s="172"/>
      <c r="R88" s="168"/>
    </row>
    <row r="89" spans="1:18" ht="12.75">
      <c r="A89" s="18"/>
      <c r="B89" s="1142"/>
      <c r="C89" s="999"/>
      <c r="D89" s="1141"/>
      <c r="K89" s="1317" t="s">
        <v>204</v>
      </c>
      <c r="L89" s="1317">
        <v>315.09615394830735</v>
      </c>
      <c r="M89" s="1317">
        <v>172.20135243049717</v>
      </c>
      <c r="N89" s="1317">
        <v>487.29750637880454</v>
      </c>
      <c r="O89" s="168"/>
      <c r="P89" s="168"/>
      <c r="Q89" s="172"/>
      <c r="R89" s="168"/>
    </row>
    <row r="90" spans="1:18" ht="12.75">
      <c r="A90" s="18"/>
      <c r="B90" s="1142"/>
      <c r="C90" s="1000"/>
      <c r="D90" s="1141"/>
      <c r="K90" s="1317" t="s">
        <v>203</v>
      </c>
      <c r="L90" s="1317">
        <v>292.57841147731455</v>
      </c>
      <c r="M90" s="1317">
        <v>189.8195274556358</v>
      </c>
      <c r="N90" s="1317">
        <v>482.39793893295035</v>
      </c>
      <c r="O90" s="168"/>
      <c r="P90" s="168"/>
      <c r="Q90" s="172"/>
      <c r="R90" s="168"/>
    </row>
    <row r="91" spans="1:18" ht="12.75">
      <c r="A91" s="18"/>
      <c r="B91" s="1142"/>
      <c r="C91" s="999"/>
      <c r="D91" s="1141"/>
      <c r="K91" s="1317" t="s">
        <v>215</v>
      </c>
      <c r="L91" s="1317">
        <v>287.04573339959836</v>
      </c>
      <c r="M91" s="1317">
        <v>180.31991731397127</v>
      </c>
      <c r="N91" s="1317">
        <v>467.3656507135696</v>
      </c>
      <c r="O91" s="168"/>
      <c r="P91" s="168"/>
      <c r="Q91" s="172"/>
      <c r="R91" s="168"/>
    </row>
    <row r="92" spans="1:18" ht="12.75">
      <c r="A92" s="18"/>
      <c r="B92" s="1142"/>
      <c r="C92" s="1000"/>
      <c r="D92" s="1141"/>
      <c r="K92" s="1317" t="s">
        <v>223</v>
      </c>
      <c r="L92" s="1317">
        <v>287.0872537208302</v>
      </c>
      <c r="M92" s="1317">
        <v>171.0206539109941</v>
      </c>
      <c r="N92" s="1317">
        <v>458.1079076318243</v>
      </c>
      <c r="O92" s="168"/>
      <c r="P92" s="168"/>
      <c r="Q92" s="172"/>
      <c r="R92" s="168"/>
    </row>
    <row r="93" spans="1:18" ht="12.75">
      <c r="A93" s="18"/>
      <c r="B93" s="1142"/>
      <c r="C93" s="999"/>
      <c r="D93" s="1141"/>
      <c r="K93" s="1317" t="s">
        <v>216</v>
      </c>
      <c r="L93" s="1317">
        <v>269.49220713685224</v>
      </c>
      <c r="M93" s="1317">
        <v>177.76960404637845</v>
      </c>
      <c r="N93" s="1317">
        <v>447.2618111832307</v>
      </c>
      <c r="O93" s="168"/>
      <c r="P93" s="168"/>
      <c r="Q93" s="172"/>
      <c r="R93" s="168"/>
    </row>
    <row r="94" spans="1:18" ht="12.75">
      <c r="A94" s="18"/>
      <c r="B94" s="1142"/>
      <c r="C94" s="1000"/>
      <c r="D94" s="1141"/>
      <c r="K94" s="1317" t="s">
        <v>207</v>
      </c>
      <c r="L94" s="1317">
        <v>316.2113023148663</v>
      </c>
      <c r="M94" s="1317">
        <v>130.77923342628262</v>
      </c>
      <c r="N94" s="1317">
        <v>446.99053574114896</v>
      </c>
      <c r="O94" s="168"/>
      <c r="P94" s="168"/>
      <c r="Q94" s="172"/>
      <c r="R94" s="168"/>
    </row>
    <row r="95" spans="1:18" ht="12.75">
      <c r="A95" s="18"/>
      <c r="B95" s="1142"/>
      <c r="C95" s="999"/>
      <c r="D95" s="1141"/>
      <c r="K95" s="1317" t="s">
        <v>210</v>
      </c>
      <c r="L95" s="1317">
        <v>242.22956610922768</v>
      </c>
      <c r="M95" s="1317">
        <v>189.7906642335876</v>
      </c>
      <c r="N95" s="1317">
        <v>432.02023034281524</v>
      </c>
      <c r="O95" s="168"/>
      <c r="P95" s="168"/>
      <c r="Q95" s="172"/>
      <c r="R95" s="168"/>
    </row>
    <row r="96" spans="1:18" ht="12.75">
      <c r="A96" s="18"/>
      <c r="B96" s="1142"/>
      <c r="C96" s="1000"/>
      <c r="D96" s="1141"/>
      <c r="K96" s="1317" t="s">
        <v>212</v>
      </c>
      <c r="L96" s="1317">
        <v>294.42388372933203</v>
      </c>
      <c r="M96" s="1317">
        <v>134.6243682320225</v>
      </c>
      <c r="N96" s="1317">
        <v>429.04825196135454</v>
      </c>
      <c r="O96" s="168"/>
      <c r="P96" s="168"/>
      <c r="Q96" s="172"/>
      <c r="R96" s="168"/>
    </row>
    <row r="97" spans="1:18" ht="12.75">
      <c r="A97" s="18"/>
      <c r="B97" s="1142"/>
      <c r="C97" s="999"/>
      <c r="D97" s="1141"/>
      <c r="K97" s="1317" t="s">
        <v>209</v>
      </c>
      <c r="L97" s="1317">
        <v>282.46287503092225</v>
      </c>
      <c r="M97" s="1317">
        <v>132.3803736238559</v>
      </c>
      <c r="N97" s="1317">
        <v>414.8432486547781</v>
      </c>
      <c r="O97" s="168"/>
      <c r="P97" s="168"/>
      <c r="Q97" s="172"/>
      <c r="R97" s="168"/>
    </row>
    <row r="98" spans="1:18" ht="12.75">
      <c r="A98" s="18"/>
      <c r="B98" s="1142"/>
      <c r="C98" s="1000"/>
      <c r="D98" s="1141"/>
      <c r="K98" s="1317" t="s">
        <v>202</v>
      </c>
      <c r="L98" s="1317">
        <v>225.05188359616164</v>
      </c>
      <c r="M98" s="1317">
        <v>185.40683539815274</v>
      </c>
      <c r="N98" s="1317">
        <v>410.4587189943144</v>
      </c>
      <c r="O98" s="168"/>
      <c r="P98" s="168"/>
      <c r="Q98" s="172"/>
      <c r="R98" s="168"/>
    </row>
    <row r="99" spans="1:18" ht="12.75">
      <c r="A99" s="18"/>
      <c r="B99" s="1142"/>
      <c r="C99" s="999"/>
      <c r="D99" s="1141"/>
      <c r="K99" s="1317" t="s">
        <v>201</v>
      </c>
      <c r="L99" s="1317">
        <v>269.6841947699613</v>
      </c>
      <c r="M99" s="1317">
        <v>131.58180145541056</v>
      </c>
      <c r="N99" s="1317">
        <v>401.26599622537185</v>
      </c>
      <c r="O99" s="168"/>
      <c r="P99" s="168"/>
      <c r="Q99" s="172"/>
      <c r="R99" s="168"/>
    </row>
    <row r="100" spans="1:18" ht="12.75">
      <c r="A100" s="18"/>
      <c r="B100" s="1142"/>
      <c r="C100" s="1000"/>
      <c r="D100" s="1141"/>
      <c r="K100" s="1317" t="s">
        <v>213</v>
      </c>
      <c r="L100" s="1317">
        <v>238.46581551187657</v>
      </c>
      <c r="M100" s="1317">
        <v>158.93147002690412</v>
      </c>
      <c r="N100" s="1317">
        <v>397.3972855387807</v>
      </c>
      <c r="O100" s="168"/>
      <c r="Q100" s="172"/>
      <c r="R100" s="168"/>
    </row>
    <row r="101" spans="1:18" ht="12.75">
      <c r="A101" s="18"/>
      <c r="B101" s="1142"/>
      <c r="C101" s="999"/>
      <c r="D101" s="1141"/>
      <c r="K101" s="1317" t="s">
        <v>220</v>
      </c>
      <c r="L101" s="1317">
        <v>265.855494385604</v>
      </c>
      <c r="M101" s="1317">
        <v>130.8181158917523</v>
      </c>
      <c r="N101" s="1317">
        <v>396.6736102773563</v>
      </c>
      <c r="O101" s="168"/>
      <c r="Q101" s="172"/>
      <c r="R101" s="168"/>
    </row>
    <row r="102" spans="1:18" ht="12.75">
      <c r="A102" s="18"/>
      <c r="B102" s="1142"/>
      <c r="C102" s="1000"/>
      <c r="D102" s="1141"/>
      <c r="K102" s="1317" t="s">
        <v>206</v>
      </c>
      <c r="L102" s="1317">
        <v>256.9086149434404</v>
      </c>
      <c r="M102" s="1317">
        <v>136.930141381723</v>
      </c>
      <c r="N102" s="1317">
        <v>393.8387563251634</v>
      </c>
      <c r="O102" s="168"/>
      <c r="P102" s="168"/>
      <c r="Q102" s="172"/>
      <c r="R102" s="168"/>
    </row>
    <row r="103" spans="1:18" ht="12.75">
      <c r="A103" s="18"/>
      <c r="B103" s="1142"/>
      <c r="C103" s="999"/>
      <c r="D103" s="1141"/>
      <c r="K103" s="1317" t="s">
        <v>221</v>
      </c>
      <c r="L103" s="1317">
        <v>261.4303166116133</v>
      </c>
      <c r="M103" s="1317">
        <v>124.24786404771179</v>
      </c>
      <c r="N103" s="1317">
        <v>385.6781806593251</v>
      </c>
      <c r="O103" s="168"/>
      <c r="P103" s="168"/>
      <c r="Q103" s="172"/>
      <c r="R103" s="168"/>
    </row>
    <row r="104" spans="1:18" ht="12.75">
      <c r="A104" s="18"/>
      <c r="B104" s="1142"/>
      <c r="C104" s="1000"/>
      <c r="D104" s="1141"/>
      <c r="K104" s="1317" t="s">
        <v>205</v>
      </c>
      <c r="L104" s="1317">
        <v>225.583826053786</v>
      </c>
      <c r="M104" s="1317">
        <v>155.72458516116728</v>
      </c>
      <c r="N104" s="1317">
        <v>381.30841121495325</v>
      </c>
      <c r="O104" s="168"/>
      <c r="P104" s="168"/>
      <c r="Q104" s="172"/>
      <c r="R104" s="168"/>
    </row>
    <row r="105" spans="1:18" ht="12.75">
      <c r="A105" s="18"/>
      <c r="B105" s="1142"/>
      <c r="C105" s="999"/>
      <c r="D105" s="1141"/>
      <c r="K105" s="1317" t="s">
        <v>217</v>
      </c>
      <c r="L105" s="1317">
        <v>214.2253213358435</v>
      </c>
      <c r="M105" s="1317">
        <v>166.69302029613792</v>
      </c>
      <c r="N105" s="1317">
        <v>380.91834163198143</v>
      </c>
      <c r="O105" s="168"/>
      <c r="Q105" s="172"/>
      <c r="R105" s="168"/>
    </row>
    <row r="106" spans="1:17" ht="12.75">
      <c r="A106" s="18"/>
      <c r="B106" s="1142"/>
      <c r="C106" s="1001"/>
      <c r="D106" s="1141"/>
      <c r="K106" s="1317" t="s">
        <v>219</v>
      </c>
      <c r="L106" s="1317">
        <v>241.95022425133791</v>
      </c>
      <c r="M106" s="1317">
        <v>138.41708929701505</v>
      </c>
      <c r="N106" s="1317">
        <v>380.36731354835297</v>
      </c>
      <c r="Q106" s="172"/>
    </row>
    <row r="107" spans="1:17" ht="12.75">
      <c r="A107" s="444"/>
      <c r="B107" s="444"/>
      <c r="C107" s="999"/>
      <c r="D107" s="1141"/>
      <c r="Q107" s="174"/>
    </row>
    <row r="108" spans="1:17" ht="12.75">
      <c r="A108" s="444"/>
      <c r="B108" s="444"/>
      <c r="C108" s="444"/>
      <c r="D108" s="1143"/>
      <c r="Q108" s="172"/>
    </row>
    <row r="109" spans="1:14" ht="12.75">
      <c r="A109" s="444"/>
      <c r="B109" s="444"/>
      <c r="C109" s="444"/>
      <c r="D109" s="444"/>
      <c r="K109" s="1192" t="s">
        <v>201</v>
      </c>
      <c r="L109" s="170">
        <v>269.6841947699613</v>
      </c>
      <c r="M109" s="170">
        <v>131.58180145541056</v>
      </c>
      <c r="N109" s="170">
        <f>M109+L109</f>
        <v>401.26599622537185</v>
      </c>
    </row>
    <row r="110" spans="11:14" ht="12.75">
      <c r="K110" s="1192" t="s">
        <v>202</v>
      </c>
      <c r="L110" s="170">
        <v>225.05188359616164</v>
      </c>
      <c r="M110" s="170">
        <v>185.40683539815274</v>
      </c>
      <c r="N110" s="170">
        <f aca="true" t="shared" si="2" ref="N110:N138">M110+L110</f>
        <v>410.4587189943144</v>
      </c>
    </row>
    <row r="111" spans="11:14" ht="12.75">
      <c r="K111" s="1192" t="s">
        <v>203</v>
      </c>
      <c r="L111" s="170">
        <v>292.57841147731455</v>
      </c>
      <c r="M111" s="170">
        <v>189.8195274556358</v>
      </c>
      <c r="N111" s="170">
        <f t="shared" si="2"/>
        <v>482.39793893295035</v>
      </c>
    </row>
    <row r="112" spans="11:14" ht="12.75">
      <c r="K112" s="1192" t="s">
        <v>204</v>
      </c>
      <c r="L112" s="170">
        <v>315.09615394830735</v>
      </c>
      <c r="M112" s="170">
        <v>172.20135243049717</v>
      </c>
      <c r="N112" s="170">
        <f t="shared" si="2"/>
        <v>487.29750637880454</v>
      </c>
    </row>
    <row r="113" spans="1:14" ht="12.75">
      <c r="A113" s="175"/>
      <c r="B113" s="175"/>
      <c r="C113" s="175"/>
      <c r="D113" s="175"/>
      <c r="E113" s="175"/>
      <c r="F113" s="175"/>
      <c r="G113" s="175"/>
      <c r="K113" s="1192" t="s">
        <v>205</v>
      </c>
      <c r="L113" s="170">
        <v>225.583826053786</v>
      </c>
      <c r="M113" s="170">
        <v>155.72458516116728</v>
      </c>
      <c r="N113" s="170">
        <f t="shared" si="2"/>
        <v>381.30841121495325</v>
      </c>
    </row>
    <row r="114" spans="11:14" ht="12.75">
      <c r="K114" s="1192" t="s">
        <v>206</v>
      </c>
      <c r="L114" s="170">
        <v>256.9086149434404</v>
      </c>
      <c r="M114" s="170">
        <v>136.930141381723</v>
      </c>
      <c r="N114" s="170">
        <f t="shared" si="2"/>
        <v>393.8387563251634</v>
      </c>
    </row>
    <row r="115" spans="11:14" ht="12.75">
      <c r="K115" s="1192" t="s">
        <v>207</v>
      </c>
      <c r="L115" s="170">
        <v>316.2113023148663</v>
      </c>
      <c r="M115" s="170">
        <v>130.77923342628262</v>
      </c>
      <c r="N115" s="170">
        <f t="shared" si="2"/>
        <v>446.99053574114896</v>
      </c>
    </row>
    <row r="116" spans="11:14" ht="12.75">
      <c r="K116" s="1192" t="s">
        <v>208</v>
      </c>
      <c r="L116" s="170">
        <v>1352.523847670891</v>
      </c>
      <c r="M116" s="170">
        <v>710.9943955962642</v>
      </c>
      <c r="N116" s="170">
        <f t="shared" si="2"/>
        <v>2063.5182432671554</v>
      </c>
    </row>
    <row r="117" spans="11:14" ht="12.75">
      <c r="K117" s="1192" t="s">
        <v>209</v>
      </c>
      <c r="L117" s="170">
        <v>282.46287503092225</v>
      </c>
      <c r="M117" s="170">
        <v>132.3803736238559</v>
      </c>
      <c r="N117" s="170">
        <f t="shared" si="2"/>
        <v>414.8432486547781</v>
      </c>
    </row>
    <row r="118" spans="11:14" ht="12.75">
      <c r="K118" s="1192" t="s">
        <v>210</v>
      </c>
      <c r="L118" s="170">
        <v>242.22956610922768</v>
      </c>
      <c r="M118" s="170">
        <v>189.7906642335876</v>
      </c>
      <c r="N118" s="170">
        <f t="shared" si="2"/>
        <v>432.02023034281524</v>
      </c>
    </row>
    <row r="119" spans="11:14" ht="12.75">
      <c r="K119" s="1192" t="s">
        <v>211</v>
      </c>
      <c r="L119" s="170">
        <v>409.24893549345586</v>
      </c>
      <c r="M119" s="170">
        <v>191.06626054198534</v>
      </c>
      <c r="N119" s="170">
        <f t="shared" si="2"/>
        <v>600.3151960354412</v>
      </c>
    </row>
    <row r="120" spans="11:14" ht="12.75">
      <c r="K120" s="1192" t="s">
        <v>212</v>
      </c>
      <c r="L120" s="170">
        <v>294.42388372933203</v>
      </c>
      <c r="M120" s="170">
        <v>134.6243682320225</v>
      </c>
      <c r="N120" s="170">
        <f t="shared" si="2"/>
        <v>429.04825196135454</v>
      </c>
    </row>
    <row r="121" spans="11:14" ht="12.75">
      <c r="K121" s="1192" t="s">
        <v>213</v>
      </c>
      <c r="L121" s="170">
        <v>238.46581551187657</v>
      </c>
      <c r="M121" s="170">
        <v>158.93147002690412</v>
      </c>
      <c r="N121" s="170">
        <f t="shared" si="2"/>
        <v>397.3972855387807</v>
      </c>
    </row>
    <row r="122" spans="11:14" ht="12.75">
      <c r="K122" s="1192" t="s">
        <v>214</v>
      </c>
      <c r="L122" s="170">
        <v>310.02252503268954</v>
      </c>
      <c r="M122" s="170">
        <v>187.62747803880615</v>
      </c>
      <c r="N122" s="170">
        <f t="shared" si="2"/>
        <v>497.6500030714957</v>
      </c>
    </row>
    <row r="123" spans="11:14" ht="12.75">
      <c r="K123" s="1192" t="s">
        <v>215</v>
      </c>
      <c r="L123" s="170">
        <v>287.04573339959836</v>
      </c>
      <c r="M123" s="170">
        <v>180.31991731397127</v>
      </c>
      <c r="N123" s="170">
        <f t="shared" si="2"/>
        <v>467.3656507135696</v>
      </c>
    </row>
    <row r="124" spans="11:14" ht="12.75">
      <c r="K124" s="1192" t="s">
        <v>216</v>
      </c>
      <c r="L124" s="170">
        <v>269.49220713685224</v>
      </c>
      <c r="M124" s="170">
        <v>177.76960404637845</v>
      </c>
      <c r="N124" s="170">
        <f t="shared" si="2"/>
        <v>447.2618111832307</v>
      </c>
    </row>
    <row r="125" spans="11:14" ht="12.75">
      <c r="K125" s="1192" t="s">
        <v>217</v>
      </c>
      <c r="L125" s="170">
        <v>214.2253213358435</v>
      </c>
      <c r="M125" s="170">
        <v>166.69302029613792</v>
      </c>
      <c r="N125" s="170">
        <f t="shared" si="2"/>
        <v>380.91834163198143</v>
      </c>
    </row>
    <row r="126" spans="11:14" ht="12.75">
      <c r="K126" s="1192" t="s">
        <v>218</v>
      </c>
      <c r="L126" s="170">
        <v>329.78867258462606</v>
      </c>
      <c r="M126" s="170">
        <v>160.32588465595606</v>
      </c>
      <c r="N126" s="170">
        <f t="shared" si="2"/>
        <v>490.11455724058214</v>
      </c>
    </row>
    <row r="127" spans="11:14" ht="12.75">
      <c r="K127" s="1192" t="s">
        <v>219</v>
      </c>
      <c r="L127" s="170">
        <v>241.95022425133791</v>
      </c>
      <c r="M127" s="170">
        <v>138.41708929701505</v>
      </c>
      <c r="N127" s="170">
        <f t="shared" si="2"/>
        <v>380.36731354835297</v>
      </c>
    </row>
    <row r="128" spans="11:14" ht="12.75">
      <c r="K128" s="1192" t="s">
        <v>220</v>
      </c>
      <c r="L128" s="170">
        <v>265.855494385604</v>
      </c>
      <c r="M128" s="170">
        <v>130.8181158917523</v>
      </c>
      <c r="N128" s="170">
        <f t="shared" si="2"/>
        <v>396.6736102773563</v>
      </c>
    </row>
    <row r="129" spans="11:14" ht="12.75">
      <c r="K129" s="1192" t="s">
        <v>221</v>
      </c>
      <c r="L129" s="170">
        <v>261.4303166116133</v>
      </c>
      <c r="M129" s="170">
        <v>124.24786404771179</v>
      </c>
      <c r="N129" s="170">
        <f t="shared" si="2"/>
        <v>385.6781806593251</v>
      </c>
    </row>
    <row r="130" spans="11:14" ht="12.75">
      <c r="K130" s="1192" t="s">
        <v>222</v>
      </c>
      <c r="L130" s="170">
        <v>273.2661839259952</v>
      </c>
      <c r="M130" s="170">
        <v>158.9800828908858</v>
      </c>
      <c r="N130" s="170">
        <f t="shared" si="2"/>
        <v>432.246266816881</v>
      </c>
    </row>
    <row r="131" spans="11:14" ht="12.75">
      <c r="K131" s="1192" t="s">
        <v>223</v>
      </c>
      <c r="L131" s="170">
        <v>287.0872537208302</v>
      </c>
      <c r="M131" s="170">
        <v>171.0206539109941</v>
      </c>
      <c r="N131" s="170">
        <f t="shared" si="2"/>
        <v>458.1079076318243</v>
      </c>
    </row>
    <row r="132" spans="11:14" ht="12.75">
      <c r="K132" s="1192" t="s">
        <v>224</v>
      </c>
      <c r="L132" s="170">
        <v>265.73994563292905</v>
      </c>
      <c r="M132" s="170">
        <v>161.21829835309424</v>
      </c>
      <c r="N132" s="170">
        <f t="shared" si="2"/>
        <v>426.95824398602326</v>
      </c>
    </row>
    <row r="133" spans="11:14" ht="12.75">
      <c r="K133" s="1192" t="s">
        <v>225</v>
      </c>
      <c r="L133" s="170">
        <v>561.2800289151903</v>
      </c>
      <c r="M133" s="170">
        <v>490.3254233134848</v>
      </c>
      <c r="N133" s="170">
        <f t="shared" si="2"/>
        <v>1051.6054522286752</v>
      </c>
    </row>
    <row r="134" spans="11:14" ht="12.75">
      <c r="K134" s="1192" t="s">
        <v>226</v>
      </c>
      <c r="L134" s="170">
        <v>380.18237304903147</v>
      </c>
      <c r="M134" s="170">
        <v>235.68690433077472</v>
      </c>
      <c r="N134" s="170">
        <f t="shared" si="2"/>
        <v>615.8692773798061</v>
      </c>
    </row>
    <row r="135" spans="11:14" ht="12.75">
      <c r="K135" s="1192" t="s">
        <v>227</v>
      </c>
      <c r="L135" s="170">
        <v>424.63787487670777</v>
      </c>
      <c r="M135" s="170">
        <v>536.8551971557692</v>
      </c>
      <c r="N135" s="170">
        <f t="shared" si="2"/>
        <v>961.493072032477</v>
      </c>
    </row>
    <row r="136" spans="11:14" ht="12.75">
      <c r="K136" s="1192" t="s">
        <v>228</v>
      </c>
      <c r="L136" s="170">
        <v>385.0503311980704</v>
      </c>
      <c r="M136" s="170">
        <v>543.0230232656796</v>
      </c>
      <c r="N136" s="170">
        <f t="shared" si="2"/>
        <v>928.0733544637501</v>
      </c>
    </row>
    <row r="137" spans="11:14" ht="12.75">
      <c r="K137" s="1192" t="s">
        <v>518</v>
      </c>
      <c r="L137" s="170">
        <v>431.63838833543673</v>
      </c>
      <c r="M137" s="170">
        <v>492.76830643645445</v>
      </c>
      <c r="N137" s="170">
        <f t="shared" si="2"/>
        <v>924.4066947718911</v>
      </c>
    </row>
    <row r="138" spans="11:14" ht="12.75">
      <c r="K138" s="1192" t="s">
        <v>519</v>
      </c>
      <c r="L138" s="170">
        <v>270.2351055626445</v>
      </c>
      <c r="M138" s="170">
        <v>170.60705892229103</v>
      </c>
      <c r="N138" s="170">
        <f t="shared" si="2"/>
        <v>440.84216448493555</v>
      </c>
    </row>
  </sheetData>
  <mergeCells count="2">
    <mergeCell ref="P5:R5"/>
    <mergeCell ref="L5:O5"/>
  </mergeCells>
  <hyperlinks>
    <hyperlink ref="H1" location="Sommaire!A3" display="Retour sommaire"/>
    <hyperlink ref="R1" location="Sommaire!A3" display="Sommaire!A3"/>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Feuil3">
    <tabColor indexed="45"/>
  </sheetPr>
  <dimension ref="A1:IL108"/>
  <sheetViews>
    <sheetView view="pageBreakPreview" zoomScale="80" zoomScaleSheetLayoutView="80" workbookViewId="0" topLeftCell="A1">
      <selection activeCell="A3" sqref="A3:J3"/>
    </sheetView>
  </sheetViews>
  <sheetFormatPr defaultColWidth="11.421875" defaultRowHeight="12.75"/>
  <cols>
    <col min="1" max="1" width="29.8515625" style="180" customWidth="1"/>
    <col min="2" max="2" width="12.8515625" style="180" customWidth="1"/>
    <col min="3" max="3" width="12.421875" style="180" customWidth="1"/>
    <col min="4" max="4" width="11.421875" style="180" customWidth="1"/>
    <col min="5" max="5" width="1.421875" style="180" customWidth="1"/>
    <col min="6" max="6" width="12.140625" style="9" customWidth="1"/>
    <col min="7" max="7" width="13.28125" style="180" customWidth="1"/>
    <col min="8" max="8" width="13.421875" style="180" customWidth="1"/>
    <col min="9" max="9" width="6.421875" style="180" customWidth="1"/>
    <col min="10" max="10" width="10.7109375" style="178" customWidth="1"/>
    <col min="11" max="11" width="11.00390625" style="178" customWidth="1"/>
    <col min="12" max="19" width="10.7109375" style="178" customWidth="1"/>
    <col min="20" max="24" width="10.7109375" style="152" customWidth="1"/>
    <col min="25" max="26" width="10.7109375" style="9" customWidth="1"/>
    <col min="27" max="28" width="10.7109375" style="152" customWidth="1"/>
    <col min="29" max="30" width="10.7109375" style="9" customWidth="1"/>
    <col min="31" max="31" width="10.7109375" style="180" customWidth="1"/>
    <col min="32" max="32" width="10.7109375" style="9" customWidth="1"/>
    <col min="33" max="33" width="10.7109375" style="180" customWidth="1"/>
    <col min="34" max="34" width="10.7109375" style="9" customWidth="1"/>
    <col min="35" max="36" width="10.7109375" style="180" customWidth="1"/>
    <col min="37" max="37" width="10.7109375" style="9" customWidth="1"/>
    <col min="38" max="73" width="10.7109375" style="180" customWidth="1"/>
    <col min="74" max="75" width="10.7109375" style="9" customWidth="1"/>
    <col min="76" max="77" width="10.7109375" style="180" customWidth="1"/>
    <col min="78" max="80" width="10.7109375" style="9" customWidth="1"/>
    <col min="81" max="112" width="10.7109375" style="180" customWidth="1"/>
    <col min="113" max="113" width="10.7109375" style="9" customWidth="1"/>
    <col min="114" max="116" width="10.7109375" style="180" customWidth="1"/>
    <col min="117" max="117" width="10.7109375" style="181" customWidth="1"/>
    <col min="118" max="119" width="10.7109375" style="180" customWidth="1"/>
    <col min="120" max="120" width="10.7109375" style="9" customWidth="1"/>
    <col min="121" max="122" width="10.7109375" style="180" customWidth="1"/>
    <col min="123" max="123" width="10.7109375" style="9" customWidth="1"/>
    <col min="124" max="133" width="10.7109375" style="180" customWidth="1"/>
    <col min="134" max="134" width="10.7109375" style="9" customWidth="1"/>
    <col min="135" max="147" width="10.7109375" style="180" customWidth="1"/>
    <col min="148" max="148" width="10.7109375" style="9" customWidth="1"/>
    <col min="149" max="150" width="10.7109375" style="180" customWidth="1"/>
    <col min="151" max="151" width="10.7109375" style="9" customWidth="1"/>
    <col min="152" max="154" width="10.7109375" style="180" customWidth="1"/>
    <col min="155" max="155" width="10.7109375" style="9" customWidth="1"/>
    <col min="156" max="157" width="10.7109375" style="180" customWidth="1"/>
    <col min="158" max="158" width="10.7109375" style="9" customWidth="1"/>
    <col min="159" max="169" width="10.7109375" style="180" customWidth="1"/>
    <col min="170" max="170" width="10.7109375" style="184" customWidth="1"/>
    <col min="171" max="171" width="11.8515625" style="184" customWidth="1"/>
    <col min="172" max="186" width="11.421875" style="184"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07" t="s">
        <v>322</v>
      </c>
      <c r="B1" s="176"/>
      <c r="C1" s="176"/>
      <c r="D1" s="176"/>
      <c r="E1" s="176"/>
      <c r="F1" s="6"/>
      <c r="G1" s="6"/>
      <c r="H1" s="177" t="s">
        <v>164</v>
      </c>
      <c r="I1" s="152"/>
      <c r="K1" s="179"/>
      <c r="AC1" s="179"/>
      <c r="AN1" s="179"/>
      <c r="AW1" s="179"/>
      <c r="BJ1" s="179"/>
      <c r="BU1" s="179"/>
      <c r="CE1" s="179"/>
      <c r="CO1" s="179"/>
      <c r="CP1" s="9"/>
      <c r="CQ1" s="9"/>
      <c r="CR1" s="9"/>
      <c r="CT1" s="9"/>
      <c r="CU1" s="9"/>
      <c r="CV1" s="9"/>
      <c r="CW1" s="9"/>
      <c r="CY1" s="179"/>
      <c r="DI1" s="179"/>
      <c r="DT1" s="182"/>
      <c r="DW1" s="179"/>
      <c r="ED1" s="179"/>
      <c r="EK1" s="179"/>
      <c r="EU1" s="179"/>
      <c r="FE1" s="179"/>
      <c r="FF1" s="183"/>
      <c r="FG1" s="183"/>
      <c r="FH1" s="183"/>
      <c r="FI1" s="183"/>
      <c r="FJ1" s="183"/>
      <c r="FO1" s="179"/>
      <c r="FP1" s="180"/>
      <c r="FQ1" s="180"/>
      <c r="FR1" s="180"/>
      <c r="FS1" s="180"/>
      <c r="FT1" s="180"/>
      <c r="FU1" s="180"/>
      <c r="FV1" s="9"/>
      <c r="FW1" s="180"/>
    </row>
    <row r="2" spans="1:246" s="197" customFormat="1" ht="18.75" customHeight="1">
      <c r="A2" s="771" t="s">
        <v>232</v>
      </c>
      <c r="B2" s="776"/>
      <c r="C2" s="776"/>
      <c r="D2" s="776"/>
      <c r="E2" s="776"/>
      <c r="F2" s="777"/>
      <c r="G2" s="777"/>
      <c r="H2" s="776"/>
      <c r="I2" s="185"/>
      <c r="J2" s="186"/>
      <c r="K2" s="187"/>
      <c r="L2" s="180"/>
      <c r="M2" s="180"/>
      <c r="N2" s="188"/>
      <c r="O2" s="188"/>
      <c r="P2" s="188"/>
      <c r="Q2" s="188"/>
      <c r="R2" s="9"/>
      <c r="S2" s="186"/>
      <c r="T2" s="12"/>
      <c r="U2" s="12"/>
      <c r="V2" s="12"/>
      <c r="W2" s="12"/>
      <c r="X2" s="12"/>
      <c r="Y2" s="12"/>
      <c r="Z2" s="12"/>
      <c r="AA2" s="12"/>
      <c r="AB2" s="12"/>
      <c r="AC2" s="189"/>
      <c r="AD2" s="12"/>
      <c r="AE2" s="190"/>
      <c r="AF2" s="12"/>
      <c r="AG2" s="190"/>
      <c r="AH2" s="12"/>
      <c r="AI2" s="190"/>
      <c r="AJ2" s="190"/>
      <c r="AK2" s="12"/>
      <c r="AL2" s="190"/>
      <c r="AM2" s="190"/>
      <c r="AN2" s="189"/>
      <c r="AO2" s="190"/>
      <c r="AP2" s="190"/>
      <c r="AQ2" s="190"/>
      <c r="AR2" s="190"/>
      <c r="AS2" s="190"/>
      <c r="AT2" s="190"/>
      <c r="AU2" s="190"/>
      <c r="AV2" s="190"/>
      <c r="AW2" s="189"/>
      <c r="AX2" s="190"/>
      <c r="AY2" s="190"/>
      <c r="AZ2" s="190"/>
      <c r="BA2" s="190"/>
      <c r="BB2" s="190"/>
      <c r="BC2" s="190"/>
      <c r="BD2" s="190"/>
      <c r="BE2" s="190"/>
      <c r="BF2" s="190"/>
      <c r="BG2" s="190"/>
      <c r="BH2" s="190"/>
      <c r="BI2" s="190"/>
      <c r="BJ2" s="189"/>
      <c r="BK2" s="190"/>
      <c r="BL2" s="190"/>
      <c r="BM2" s="190"/>
      <c r="BN2" s="190"/>
      <c r="BO2" s="190"/>
      <c r="BP2" s="190"/>
      <c r="BQ2" s="190"/>
      <c r="BR2" s="190"/>
      <c r="BS2" s="190"/>
      <c r="BT2" s="190"/>
      <c r="BU2" s="189"/>
      <c r="BV2" s="12"/>
      <c r="BW2" s="12"/>
      <c r="BX2" s="190"/>
      <c r="BY2" s="190"/>
      <c r="BZ2" s="12"/>
      <c r="CA2" s="12"/>
      <c r="CB2" s="12"/>
      <c r="CC2" s="190"/>
      <c r="CD2" s="190"/>
      <c r="CE2" s="189"/>
      <c r="CF2" s="190"/>
      <c r="CG2" s="190"/>
      <c r="CH2" s="190"/>
      <c r="CI2" s="190"/>
      <c r="CJ2" s="190"/>
      <c r="CK2" s="190"/>
      <c r="CL2" s="190"/>
      <c r="CM2" s="190"/>
      <c r="CN2" s="190"/>
      <c r="CO2" s="189"/>
      <c r="CP2" s="12"/>
      <c r="CQ2" s="12"/>
      <c r="CR2" s="12"/>
      <c r="CS2" s="190"/>
      <c r="CT2" s="12"/>
      <c r="CU2" s="12"/>
      <c r="CV2" s="12"/>
      <c r="CW2" s="12"/>
      <c r="CX2" s="190"/>
      <c r="CY2" s="189"/>
      <c r="CZ2" s="190"/>
      <c r="DA2" s="190"/>
      <c r="DB2" s="190"/>
      <c r="DC2" s="190"/>
      <c r="DD2" s="190"/>
      <c r="DE2" s="190"/>
      <c r="DF2" s="190"/>
      <c r="DG2" s="190"/>
      <c r="DH2" s="190"/>
      <c r="DI2" s="189"/>
      <c r="DJ2" s="190"/>
      <c r="DK2" s="190"/>
      <c r="DL2" s="190"/>
      <c r="DM2" s="191"/>
      <c r="DN2" s="190"/>
      <c r="DO2" s="190"/>
      <c r="DP2" s="12"/>
      <c r="DQ2" s="190"/>
      <c r="DR2" s="190"/>
      <c r="DS2" s="12"/>
      <c r="DT2" s="190"/>
      <c r="DU2" s="190"/>
      <c r="DV2" s="190"/>
      <c r="DW2" s="192"/>
      <c r="DX2" s="193"/>
      <c r="DY2" s="193"/>
      <c r="DZ2" s="194"/>
      <c r="EA2" s="194"/>
      <c r="EB2" s="126"/>
      <c r="EC2" s="190"/>
      <c r="ED2" s="189"/>
      <c r="EE2" s="190"/>
      <c r="EF2" s="190"/>
      <c r="EG2" s="190"/>
      <c r="EH2" s="190"/>
      <c r="EI2" s="190"/>
      <c r="EJ2" s="190"/>
      <c r="EK2" s="195"/>
      <c r="EL2" s="196"/>
      <c r="EM2" s="196"/>
      <c r="EN2" s="196"/>
      <c r="EO2" s="196"/>
      <c r="EP2" s="196"/>
      <c r="EQ2" s="196"/>
      <c r="ER2" s="196"/>
      <c r="ES2" s="190"/>
      <c r="ET2" s="190"/>
      <c r="EU2" s="189"/>
      <c r="EV2" s="190"/>
      <c r="EW2" s="190"/>
      <c r="EX2" s="190"/>
      <c r="EY2" s="12"/>
      <c r="EZ2" s="190"/>
      <c r="FA2" s="190"/>
      <c r="FB2" s="12"/>
      <c r="FC2" s="190"/>
      <c r="FD2" s="190"/>
      <c r="FE2" s="189"/>
      <c r="FF2" s="189"/>
      <c r="FG2" s="189"/>
      <c r="FH2" s="189"/>
      <c r="FI2" s="189"/>
      <c r="FJ2" s="189"/>
      <c r="FK2" s="190"/>
      <c r="FL2" s="190"/>
      <c r="FM2" s="190"/>
      <c r="FN2" s="190"/>
      <c r="FO2" s="195"/>
      <c r="FP2" s="196"/>
      <c r="FQ2" s="196"/>
      <c r="FR2" s="196"/>
      <c r="FS2" s="196"/>
      <c r="FT2" s="196"/>
      <c r="FU2" s="196"/>
      <c r="FV2" s="196"/>
      <c r="FW2" s="190"/>
      <c r="FX2" s="195"/>
      <c r="FY2" s="196"/>
      <c r="FZ2" s="196"/>
      <c r="GA2" s="196"/>
      <c r="GB2" s="196"/>
      <c r="GC2" s="196"/>
      <c r="GD2" s="196"/>
      <c r="GE2" s="196"/>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07" t="s">
        <v>193</v>
      </c>
      <c r="B3" s="6"/>
      <c r="C3" s="6"/>
      <c r="D3" s="6"/>
      <c r="E3" s="6"/>
      <c r="F3" s="6"/>
      <c r="G3" s="6"/>
      <c r="H3" s="6"/>
      <c r="I3" s="198"/>
      <c r="J3" s="9"/>
      <c r="K3" s="199"/>
      <c r="L3" s="200"/>
      <c r="M3" s="201"/>
      <c r="N3" s="198"/>
      <c r="O3" s="198"/>
      <c r="P3" s="198"/>
      <c r="Q3" s="9"/>
      <c r="R3" s="9"/>
      <c r="S3" s="139"/>
      <c r="AC3" s="90"/>
      <c r="AD3" s="202"/>
      <c r="AE3" s="90"/>
      <c r="AF3" s="202"/>
      <c r="AG3" s="203"/>
      <c r="AH3" s="202"/>
      <c r="AI3" s="203"/>
      <c r="AJ3" s="203"/>
      <c r="AL3" s="9"/>
      <c r="AM3" s="9"/>
      <c r="AN3" s="9"/>
      <c r="AO3" s="9"/>
      <c r="AP3" s="9"/>
      <c r="AQ3" s="9"/>
      <c r="AR3" s="9"/>
      <c r="AS3" s="9"/>
      <c r="AT3" s="9"/>
      <c r="AU3" s="9"/>
      <c r="AV3" s="9"/>
      <c r="AW3" s="204"/>
      <c r="AX3" s="204"/>
      <c r="AY3" s="204"/>
      <c r="AZ3" s="204"/>
      <c r="BA3" s="204"/>
      <c r="BB3" s="204"/>
      <c r="BC3" s="205"/>
      <c r="BD3" s="204"/>
      <c r="BE3" s="204"/>
      <c r="BF3" s="204"/>
      <c r="BG3" s="204"/>
      <c r="BH3" s="204"/>
      <c r="BI3" s="205"/>
      <c r="BJ3" s="90"/>
      <c r="BK3" s="9"/>
      <c r="BL3" s="9"/>
      <c r="BM3" s="9"/>
      <c r="BN3" s="9"/>
      <c r="BO3" s="9"/>
      <c r="BP3" s="9"/>
      <c r="BQ3" s="9"/>
      <c r="BR3" s="9"/>
      <c r="BS3" s="9"/>
      <c r="BT3" s="9"/>
      <c r="BU3" s="206"/>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07"/>
      <c r="DX3" s="139"/>
      <c r="DY3" s="139"/>
      <c r="EC3" s="9"/>
      <c r="ED3" s="208"/>
      <c r="EE3" s="9"/>
      <c r="EF3" s="9"/>
      <c r="EG3" s="198"/>
      <c r="EH3" s="198"/>
      <c r="EI3" s="9"/>
      <c r="EJ3" s="198"/>
      <c r="EK3" s="9"/>
      <c r="EL3" s="9"/>
      <c r="EM3" s="9"/>
      <c r="EN3" s="198"/>
      <c r="EO3" s="9"/>
      <c r="EP3" s="9"/>
      <c r="ES3" s="9"/>
      <c r="ET3" s="9"/>
      <c r="EU3" s="90"/>
      <c r="EV3" s="9"/>
      <c r="EW3" s="9"/>
      <c r="EX3" s="9"/>
      <c r="EZ3" s="9"/>
      <c r="FA3" s="9"/>
      <c r="FC3" s="9"/>
      <c r="FD3" s="9"/>
      <c r="FE3" s="187"/>
      <c r="FI3" s="9"/>
      <c r="FK3" s="9"/>
      <c r="FL3" s="9"/>
      <c r="FM3" s="9"/>
      <c r="FN3" s="180"/>
      <c r="FO3" s="9"/>
      <c r="FP3" s="9"/>
      <c r="FQ3" s="90"/>
      <c r="FR3" s="198"/>
      <c r="FS3" s="9"/>
      <c r="FT3" s="9"/>
      <c r="FU3" s="180"/>
      <c r="FV3" s="9"/>
      <c r="FW3" s="9"/>
      <c r="FX3" s="9"/>
      <c r="FY3" s="9"/>
      <c r="FZ3" s="9"/>
      <c r="GA3" s="9"/>
      <c r="GB3" s="9"/>
      <c r="GC3" s="9"/>
      <c r="GD3" s="9"/>
    </row>
    <row r="4" spans="1:179" ht="15" customHeight="1">
      <c r="A4" s="1111" t="s">
        <v>194</v>
      </c>
      <c r="B4" s="20"/>
      <c r="C4" s="209"/>
      <c r="D4" s="210"/>
      <c r="E4" s="210"/>
      <c r="F4" s="209"/>
      <c r="G4" s="209"/>
      <c r="H4" s="24"/>
      <c r="I4" s="152"/>
      <c r="J4" s="211"/>
      <c r="K4" s="9"/>
      <c r="L4" s="206"/>
      <c r="M4" s="212"/>
      <c r="N4" s="212"/>
      <c r="O4" s="139"/>
      <c r="P4" s="198"/>
      <c r="Q4" s="206"/>
      <c r="R4" s="139"/>
      <c r="S4" s="139"/>
      <c r="AC4" s="136"/>
      <c r="AD4" s="137"/>
      <c r="AE4" s="205"/>
      <c r="AF4" s="213"/>
      <c r="AG4" s="73"/>
      <c r="AH4" s="213"/>
      <c r="AI4" s="73"/>
      <c r="AJ4" s="73"/>
      <c r="AK4" s="213"/>
      <c r="AL4" s="24"/>
      <c r="AM4" s="9"/>
      <c r="AN4" s="214"/>
      <c r="AO4" s="9"/>
      <c r="AP4" s="9"/>
      <c r="AQ4" s="9"/>
      <c r="AR4" s="9"/>
      <c r="AT4" s="9"/>
      <c r="AU4" s="9"/>
      <c r="AV4" s="9"/>
      <c r="AW4" s="136"/>
      <c r="AX4" s="137"/>
      <c r="BH4" s="24"/>
      <c r="BI4" s="9"/>
      <c r="BJ4" s="214"/>
      <c r="BK4" s="9"/>
      <c r="BL4" s="9"/>
      <c r="BM4" s="9"/>
      <c r="BP4" s="9"/>
      <c r="BR4" s="9"/>
      <c r="BS4" s="9"/>
      <c r="BT4" s="9"/>
      <c r="BU4" s="136"/>
      <c r="BV4" s="137"/>
      <c r="BW4" s="213"/>
      <c r="BX4" s="9"/>
      <c r="BY4" s="213"/>
      <c r="BZ4" s="213"/>
      <c r="CB4" s="215"/>
      <c r="CC4" s="24"/>
      <c r="CD4" s="9"/>
      <c r="CE4" s="214"/>
      <c r="CF4" s="213"/>
      <c r="CG4" s="213"/>
      <c r="CH4" s="9"/>
      <c r="CI4" s="213"/>
      <c r="CJ4" s="213"/>
      <c r="CK4" s="215"/>
      <c r="CL4" s="9"/>
      <c r="CM4" s="9"/>
      <c r="CO4" s="136"/>
      <c r="CP4" s="131"/>
      <c r="CQ4" s="213"/>
      <c r="CR4" s="213"/>
      <c r="CS4" s="213"/>
      <c r="CT4" s="213"/>
      <c r="CU4" s="213"/>
      <c r="CV4" s="215"/>
      <c r="CW4" s="24"/>
      <c r="CX4" s="9"/>
      <c r="CY4" s="214"/>
      <c r="CZ4" s="120"/>
      <c r="DA4" s="120"/>
      <c r="DB4" s="120"/>
      <c r="DC4" s="120"/>
      <c r="DD4" s="120"/>
      <c r="DE4" s="9"/>
      <c r="DG4" s="24"/>
      <c r="DI4" s="136"/>
      <c r="DJ4" s="131"/>
      <c r="DK4" s="9"/>
      <c r="DL4" s="9"/>
      <c r="DM4" s="216"/>
      <c r="DN4" s="9"/>
      <c r="DO4" s="9"/>
      <c r="DQ4" s="9"/>
      <c r="DR4" s="9"/>
      <c r="DS4" s="141"/>
      <c r="DT4" s="24"/>
      <c r="DU4" s="9"/>
      <c r="DV4" s="9"/>
      <c r="DW4" s="217"/>
      <c r="DX4" s="200"/>
      <c r="DY4" s="131"/>
      <c r="ED4" s="136"/>
      <c r="EE4" s="131"/>
      <c r="EF4" s="9"/>
      <c r="EG4" s="198"/>
      <c r="EH4" s="198"/>
      <c r="EI4" s="24"/>
      <c r="EJ4" s="198"/>
      <c r="EK4" s="136"/>
      <c r="EL4" s="131"/>
      <c r="EM4" s="9"/>
      <c r="EN4" s="198"/>
      <c r="EO4" s="218"/>
      <c r="EP4" s="9"/>
      <c r="ER4" s="218"/>
      <c r="ES4" s="24"/>
      <c r="ET4" s="9"/>
      <c r="EU4" s="136"/>
      <c r="EV4" s="131"/>
      <c r="EW4" s="9"/>
      <c r="EX4" s="9"/>
      <c r="EY4" s="213"/>
      <c r="EZ4" s="9"/>
      <c r="FA4" s="9"/>
      <c r="FB4" s="141"/>
      <c r="FC4" s="24"/>
      <c r="FD4" s="9"/>
      <c r="FE4" s="136"/>
      <c r="FF4" s="200"/>
      <c r="FG4" s="201"/>
      <c r="FI4" s="9"/>
      <c r="FK4" s="9"/>
      <c r="FL4" s="9"/>
      <c r="FM4" s="24"/>
      <c r="FO4" s="136"/>
      <c r="FP4" s="131"/>
      <c r="FQ4" s="9"/>
      <c r="FR4" s="198"/>
      <c r="FS4" s="218"/>
      <c r="FT4" s="9"/>
      <c r="FU4" s="180"/>
      <c r="FV4" s="218"/>
      <c r="FW4" s="24"/>
    </row>
    <row r="5" spans="1:187" ht="12" customHeight="1">
      <c r="A5" s="33"/>
      <c r="B5" s="1415" t="s">
        <v>233</v>
      </c>
      <c r="C5" s="1413"/>
      <c r="D5" s="1413"/>
      <c r="E5" s="1414"/>
      <c r="F5" s="1415" t="s">
        <v>234</v>
      </c>
      <c r="G5" s="1416"/>
      <c r="H5" s="1417"/>
      <c r="I5" s="206"/>
      <c r="J5" s="135"/>
      <c r="K5" s="143"/>
      <c r="L5" s="206"/>
      <c r="M5" s="206"/>
      <c r="N5" s="206"/>
      <c r="O5" s="139"/>
      <c r="P5" s="206"/>
      <c r="Q5" s="206"/>
      <c r="R5" s="206"/>
      <c r="S5" s="139"/>
      <c r="AC5" s="140"/>
      <c r="AD5" s="221"/>
      <c r="AE5" s="222"/>
      <c r="AF5" s="221"/>
      <c r="AG5" s="223"/>
      <c r="AH5" s="221"/>
      <c r="AI5" s="223"/>
      <c r="AJ5" s="223"/>
      <c r="AK5" s="221"/>
      <c r="AL5" s="223"/>
      <c r="AM5" s="224"/>
      <c r="AN5" s="225"/>
      <c r="AO5" s="206"/>
      <c r="AP5" s="226"/>
      <c r="AQ5" s="226"/>
      <c r="AR5" s="226"/>
      <c r="AS5" s="212"/>
      <c r="AT5" s="226"/>
      <c r="AU5" s="226"/>
      <c r="AV5" s="9"/>
      <c r="AW5" s="143"/>
      <c r="AX5" s="206"/>
      <c r="AY5" s="227"/>
      <c r="BA5" s="90"/>
      <c r="BB5" s="140"/>
      <c r="BC5" s="140"/>
      <c r="BD5" s="206"/>
      <c r="BE5" s="139"/>
      <c r="BF5" s="139"/>
      <c r="BG5" s="139"/>
      <c r="BH5" s="139"/>
      <c r="BI5" s="224"/>
      <c r="BJ5" s="9"/>
      <c r="BK5" s="206"/>
      <c r="BL5" s="226"/>
      <c r="BM5" s="226"/>
      <c r="BN5" s="226"/>
      <c r="BO5" s="224"/>
      <c r="BP5" s="224"/>
      <c r="BQ5" s="224"/>
      <c r="BR5" s="228"/>
      <c r="BS5" s="229"/>
      <c r="BT5" s="9"/>
      <c r="BU5" s="140"/>
      <c r="BV5" s="225"/>
      <c r="BW5" s="225"/>
      <c r="BX5" s="225"/>
      <c r="BY5" s="225"/>
      <c r="BZ5" s="225"/>
      <c r="CA5" s="225"/>
      <c r="CB5" s="225"/>
      <c r="CC5" s="225"/>
      <c r="CD5" s="9"/>
      <c r="CE5" s="140"/>
      <c r="CF5" s="225"/>
      <c r="CG5" s="225"/>
      <c r="CH5" s="225"/>
      <c r="CI5" s="225"/>
      <c r="CJ5" s="225"/>
      <c r="CK5" s="225"/>
      <c r="CL5" s="225"/>
      <c r="CM5" s="225"/>
      <c r="CO5" s="140"/>
      <c r="CP5" s="225"/>
      <c r="CQ5" s="225"/>
      <c r="CR5" s="225"/>
      <c r="CS5" s="225"/>
      <c r="CT5" s="225"/>
      <c r="CU5" s="225"/>
      <c r="CV5" s="225"/>
      <c r="CW5" s="225"/>
      <c r="CX5" s="9"/>
      <c r="CY5" s="140"/>
      <c r="CZ5" s="225"/>
      <c r="DA5" s="225"/>
      <c r="DB5" s="225"/>
      <c r="DC5" s="225"/>
      <c r="DD5" s="225"/>
      <c r="DE5" s="225"/>
      <c r="DF5" s="225"/>
      <c r="DG5" s="225"/>
      <c r="DI5" s="139"/>
      <c r="DJ5" s="206"/>
      <c r="DK5" s="212"/>
      <c r="DL5" s="212"/>
      <c r="DM5" s="230"/>
      <c r="DN5" s="231"/>
      <c r="DO5" s="206"/>
      <c r="DP5" s="206"/>
      <c r="DQ5" s="206"/>
      <c r="DR5" s="212"/>
      <c r="DS5" s="212"/>
      <c r="DT5" s="225"/>
      <c r="DU5" s="140"/>
      <c r="DV5" s="205"/>
      <c r="DW5" s="139"/>
      <c r="DX5" s="232"/>
      <c r="DY5" s="147"/>
      <c r="DZ5" s="147"/>
      <c r="EA5" s="147"/>
      <c r="EB5" s="147"/>
      <c r="EC5" s="206"/>
      <c r="EE5" s="9"/>
      <c r="EF5" s="9"/>
      <c r="EG5" s="9"/>
      <c r="EH5" s="226"/>
      <c r="EI5" s="226"/>
      <c r="EJ5" s="226"/>
      <c r="EK5" s="9"/>
      <c r="EL5" s="206"/>
      <c r="EM5" s="188"/>
      <c r="EN5" s="188"/>
      <c r="EO5" s="188"/>
      <c r="EP5" s="188"/>
      <c r="EQ5" s="188"/>
      <c r="ER5" s="188"/>
      <c r="ES5" s="188"/>
      <c r="ET5" s="139"/>
      <c r="EU5" s="139"/>
      <c r="EV5" s="225"/>
      <c r="EW5" s="140"/>
      <c r="EX5" s="140"/>
      <c r="EY5" s="225"/>
      <c r="EZ5" s="140"/>
      <c r="FA5" s="140"/>
      <c r="FB5" s="225"/>
      <c r="FC5" s="140"/>
      <c r="FD5" s="9"/>
      <c r="FE5" s="139"/>
      <c r="FF5" s="206"/>
      <c r="FH5" s="9"/>
      <c r="FI5" s="206"/>
      <c r="FJ5" s="147"/>
      <c r="FK5" s="140"/>
      <c r="FL5" s="225"/>
      <c r="FM5" s="140"/>
      <c r="FO5" s="9"/>
      <c r="FP5" s="206"/>
      <c r="FQ5" s="188"/>
      <c r="FR5" s="188"/>
      <c r="FS5" s="188"/>
      <c r="FT5" s="188"/>
      <c r="FU5" s="188"/>
      <c r="FV5" s="188"/>
      <c r="FW5" s="188"/>
      <c r="GE5" s="206"/>
    </row>
    <row r="6" spans="1:187" ht="12" customHeight="1">
      <c r="A6" s="36" t="s">
        <v>195</v>
      </c>
      <c r="B6" s="37"/>
      <c r="C6" s="38"/>
      <c r="D6" s="39" t="s">
        <v>446</v>
      </c>
      <c r="E6" s="40"/>
      <c r="F6" s="37"/>
      <c r="G6" s="38"/>
      <c r="H6" s="575" t="s">
        <v>446</v>
      </c>
      <c r="I6" s="206"/>
      <c r="J6" s="198"/>
      <c r="K6" s="233"/>
      <c r="L6" s="206"/>
      <c r="M6" s="206"/>
      <c r="N6" s="206"/>
      <c r="O6" s="139"/>
      <c r="P6" s="206"/>
      <c r="Q6" s="206"/>
      <c r="R6" s="206"/>
      <c r="S6" s="139"/>
      <c r="AC6" s="143"/>
      <c r="AD6" s="221"/>
      <c r="AE6" s="223"/>
      <c r="AF6" s="221"/>
      <c r="AG6" s="223"/>
      <c r="AH6" s="221"/>
      <c r="AI6" s="223"/>
      <c r="AJ6" s="234"/>
      <c r="AK6" s="221"/>
      <c r="AL6" s="223"/>
      <c r="AM6" s="224"/>
      <c r="AN6" s="235"/>
      <c r="AO6" s="232"/>
      <c r="AP6" s="236"/>
      <c r="AQ6" s="232"/>
      <c r="AR6" s="237"/>
      <c r="AS6" s="232"/>
      <c r="AT6" s="238"/>
      <c r="AU6" s="238"/>
      <c r="AV6" s="9"/>
      <c r="AW6" s="143"/>
      <c r="AX6" s="206"/>
      <c r="AY6" s="227"/>
      <c r="BA6" s="235"/>
      <c r="BB6" s="143"/>
      <c r="BC6" s="140"/>
      <c r="BD6" s="225"/>
      <c r="BE6" s="140"/>
      <c r="BG6" s="225"/>
      <c r="BH6" s="140"/>
      <c r="BI6" s="239"/>
      <c r="BJ6" s="143"/>
      <c r="BK6" s="239"/>
      <c r="BL6" s="239"/>
      <c r="BM6" s="239"/>
      <c r="BN6" s="239"/>
      <c r="BO6" s="239"/>
      <c r="BP6" s="239"/>
      <c r="BQ6" s="239"/>
      <c r="BR6" s="239"/>
      <c r="BS6" s="240"/>
      <c r="BT6" s="9"/>
      <c r="BU6" s="143"/>
      <c r="BV6" s="225"/>
      <c r="BW6" s="225"/>
      <c r="BX6" s="225"/>
      <c r="BY6" s="225"/>
      <c r="BZ6" s="225"/>
      <c r="CA6" s="225"/>
      <c r="CB6" s="225"/>
      <c r="CC6" s="225"/>
      <c r="CD6" s="9"/>
      <c r="CE6" s="143"/>
      <c r="CF6" s="225"/>
      <c r="CG6" s="225"/>
      <c r="CH6" s="225"/>
      <c r="CI6" s="225"/>
      <c r="CJ6" s="225"/>
      <c r="CK6" s="225"/>
      <c r="CL6" s="225"/>
      <c r="CM6" s="225"/>
      <c r="CO6" s="143"/>
      <c r="CP6" s="225"/>
      <c r="CQ6" s="225"/>
      <c r="CR6" s="225"/>
      <c r="CS6" s="225"/>
      <c r="CT6" s="225"/>
      <c r="CU6" s="225"/>
      <c r="CV6" s="225"/>
      <c r="CW6" s="225"/>
      <c r="CX6" s="9"/>
      <c r="CY6" s="143"/>
      <c r="CZ6" s="225"/>
      <c r="DA6" s="225"/>
      <c r="DB6" s="225"/>
      <c r="DC6" s="225"/>
      <c r="DD6" s="225"/>
      <c r="DE6" s="225"/>
      <c r="DF6" s="225"/>
      <c r="DG6" s="225"/>
      <c r="DI6" s="143"/>
      <c r="DJ6" s="9"/>
      <c r="DK6" s="9"/>
      <c r="DL6" s="241"/>
      <c r="DM6" s="216"/>
      <c r="DN6" s="9"/>
      <c r="DO6" s="206"/>
      <c r="DP6" s="212"/>
      <c r="DQ6" s="9"/>
      <c r="DR6" s="9"/>
      <c r="DS6" s="241"/>
      <c r="DT6" s="242"/>
      <c r="DU6" s="9"/>
      <c r="DV6" s="205"/>
      <c r="DW6" s="143"/>
      <c r="DX6" s="232"/>
      <c r="DY6" s="204"/>
      <c r="DZ6" s="235"/>
      <c r="EA6" s="9"/>
      <c r="EB6" s="232"/>
      <c r="EC6" s="212"/>
      <c r="ED6" s="143"/>
      <c r="EE6" s="243"/>
      <c r="EF6" s="145"/>
      <c r="EG6" s="145"/>
      <c r="EH6" s="206"/>
      <c r="EI6" s="226"/>
      <c r="EJ6" s="226"/>
      <c r="EK6" s="143"/>
      <c r="EL6" s="145"/>
      <c r="EM6" s="206"/>
      <c r="EN6" s="139"/>
      <c r="EO6" s="139"/>
      <c r="EQ6" s="206"/>
      <c r="ER6" s="139"/>
      <c r="ES6" s="226"/>
      <c r="ET6" s="139"/>
      <c r="EU6" s="143"/>
      <c r="EV6" s="9"/>
      <c r="EW6" s="9"/>
      <c r="EX6" s="241"/>
      <c r="EZ6" s="9"/>
      <c r="FA6" s="244"/>
      <c r="FB6" s="213"/>
      <c r="FC6" s="9"/>
      <c r="FD6" s="9"/>
      <c r="FE6" s="143"/>
      <c r="FF6" s="245"/>
      <c r="FG6" s="235"/>
      <c r="FH6" s="232"/>
      <c r="FI6" s="206"/>
      <c r="FJ6" s="147"/>
      <c r="FK6" s="9"/>
      <c r="FL6" s="246"/>
      <c r="FM6" s="9"/>
      <c r="FO6" s="143"/>
      <c r="FP6" s="145"/>
      <c r="FQ6" s="206"/>
      <c r="FR6" s="139"/>
      <c r="FS6" s="139"/>
      <c r="FT6" s="180"/>
      <c r="FU6" s="206"/>
      <c r="FV6" s="139"/>
      <c r="FW6" s="226"/>
      <c r="FY6" s="206"/>
      <c r="FZ6" s="139"/>
      <c r="GA6" s="139"/>
      <c r="GB6" s="180"/>
      <c r="GC6" s="206"/>
      <c r="GD6" s="139"/>
      <c r="GE6" s="226"/>
    </row>
    <row r="7" spans="1:187" ht="12" customHeight="1">
      <c r="A7" s="247"/>
      <c r="B7" s="46">
        <v>2011</v>
      </c>
      <c r="C7" s="47">
        <v>2012</v>
      </c>
      <c r="D7" s="48">
        <v>2011</v>
      </c>
      <c r="E7" s="49"/>
      <c r="F7" s="46">
        <v>2011</v>
      </c>
      <c r="G7" s="47">
        <v>2012</v>
      </c>
      <c r="H7" s="591">
        <v>2011</v>
      </c>
      <c r="I7" s="248"/>
      <c r="J7" s="249"/>
      <c r="K7" s="148"/>
      <c r="L7" s="250"/>
      <c r="M7" s="75"/>
      <c r="N7" s="76"/>
      <c r="O7" s="251"/>
      <c r="P7" s="250"/>
      <c r="Q7" s="75"/>
      <c r="R7" s="252"/>
      <c r="S7" s="249"/>
      <c r="AC7" s="144"/>
      <c r="AD7" s="253"/>
      <c r="AE7" s="254"/>
      <c r="AF7" s="253"/>
      <c r="AG7" s="254"/>
      <c r="AH7" s="253"/>
      <c r="AI7" s="254"/>
      <c r="AJ7" s="255"/>
      <c r="AK7" s="253"/>
      <c r="AL7" s="254"/>
      <c r="AM7" s="256"/>
      <c r="AN7" s="9"/>
      <c r="AR7" s="237"/>
      <c r="AT7" s="211"/>
      <c r="AU7" s="211"/>
      <c r="AV7" s="9"/>
      <c r="AW7" s="144"/>
      <c r="AX7" s="257"/>
      <c r="AY7" s="146"/>
      <c r="AZ7" s="258"/>
      <c r="BA7" s="257"/>
      <c r="BB7" s="146"/>
      <c r="BD7" s="257"/>
      <c r="BE7" s="146"/>
      <c r="BG7" s="257"/>
      <c r="BH7" s="146"/>
      <c r="BI7" s="259"/>
      <c r="BJ7" s="9"/>
      <c r="BK7" s="235"/>
      <c r="BL7" s="236"/>
      <c r="BM7" s="236"/>
      <c r="BN7" s="232"/>
      <c r="BO7" s="260"/>
      <c r="BP7" s="260"/>
      <c r="BQ7" s="260"/>
      <c r="BR7" s="260"/>
      <c r="BS7" s="211"/>
      <c r="BT7" s="9"/>
      <c r="BU7" s="144"/>
      <c r="BV7" s="225"/>
      <c r="BW7" s="225"/>
      <c r="BX7" s="225"/>
      <c r="BY7" s="225"/>
      <c r="BZ7" s="225"/>
      <c r="CA7" s="225"/>
      <c r="CB7" s="225"/>
      <c r="CC7" s="206"/>
      <c r="CD7" s="9"/>
      <c r="CE7" s="144"/>
      <c r="CF7" s="225"/>
      <c r="CG7" s="225"/>
      <c r="CH7" s="225"/>
      <c r="CI7" s="225"/>
      <c r="CJ7" s="225"/>
      <c r="CK7" s="225"/>
      <c r="CL7" s="225"/>
      <c r="CM7" s="206"/>
      <c r="CO7" s="144"/>
      <c r="CP7" s="225"/>
      <c r="CQ7" s="225"/>
      <c r="CR7" s="225"/>
      <c r="CS7" s="225"/>
      <c r="CT7" s="225"/>
      <c r="CU7" s="225"/>
      <c r="CV7" s="225"/>
      <c r="CW7" s="206"/>
      <c r="CX7" s="9"/>
      <c r="CY7" s="144"/>
      <c r="CZ7" s="225"/>
      <c r="DA7" s="225"/>
      <c r="DB7" s="225"/>
      <c r="DC7" s="225"/>
      <c r="DD7" s="225"/>
      <c r="DE7" s="225"/>
      <c r="DF7" s="225"/>
      <c r="DG7" s="206"/>
      <c r="DI7" s="144"/>
      <c r="DJ7" s="261"/>
      <c r="DK7" s="262"/>
      <c r="DL7" s="263"/>
      <c r="DM7" s="261"/>
      <c r="DN7" s="262"/>
      <c r="DO7" s="261"/>
      <c r="DP7" s="262"/>
      <c r="DQ7" s="261"/>
      <c r="DR7" s="262"/>
      <c r="DS7" s="263"/>
      <c r="DT7" s="261"/>
      <c r="DU7" s="262"/>
      <c r="DV7" s="211"/>
      <c r="DW7" s="144"/>
      <c r="DX7" s="232"/>
      <c r="DY7" s="232"/>
      <c r="DZ7" s="264"/>
      <c r="EA7" s="264"/>
      <c r="EB7" s="205"/>
      <c r="EC7" s="262"/>
      <c r="ED7" s="144"/>
      <c r="EE7" s="9"/>
      <c r="EF7" s="9"/>
      <c r="EG7" s="9"/>
      <c r="EH7" s="145"/>
      <c r="EI7" s="145"/>
      <c r="EJ7" s="145"/>
      <c r="EK7" s="144"/>
      <c r="EL7" s="145"/>
      <c r="EM7" s="145"/>
      <c r="EN7" s="139"/>
      <c r="EO7" s="265"/>
      <c r="EP7" s="265"/>
      <c r="EQ7" s="145"/>
      <c r="ER7" s="248"/>
      <c r="ES7" s="266"/>
      <c r="ET7" s="145"/>
      <c r="EU7" s="144"/>
      <c r="EV7" s="267"/>
      <c r="EW7" s="268"/>
      <c r="EX7" s="263"/>
      <c r="EY7" s="267"/>
      <c r="EZ7" s="268"/>
      <c r="FA7" s="241"/>
      <c r="FB7" s="267"/>
      <c r="FC7" s="268"/>
      <c r="FD7" s="9"/>
      <c r="FE7" s="144"/>
      <c r="FF7" s="235"/>
      <c r="FI7" s="269"/>
      <c r="FJ7" s="211"/>
      <c r="FK7" s="260"/>
      <c r="FL7" s="267"/>
      <c r="FM7" s="268"/>
      <c r="FO7" s="144"/>
      <c r="FP7" s="145"/>
      <c r="FQ7" s="145"/>
      <c r="FR7" s="139"/>
      <c r="FS7" s="265"/>
      <c r="FT7" s="265"/>
      <c r="FU7" s="145"/>
      <c r="FV7" s="248"/>
      <c r="FW7" s="266"/>
      <c r="FY7" s="145"/>
      <c r="FZ7" s="139"/>
      <c r="GA7" s="265"/>
      <c r="GB7" s="265"/>
      <c r="GC7" s="145"/>
      <c r="GD7" s="248"/>
      <c r="GE7" s="266"/>
    </row>
    <row r="8" spans="1:187" ht="12" customHeight="1">
      <c r="A8" s="57" t="s">
        <v>201</v>
      </c>
      <c r="B8" s="59">
        <v>503.707387</v>
      </c>
      <c r="C8" s="59">
        <v>506.27031800000003</v>
      </c>
      <c r="D8" s="60">
        <f>C8/B8-1</f>
        <v>0.005088134631624941</v>
      </c>
      <c r="E8" s="789"/>
      <c r="F8" s="59">
        <v>256.922613</v>
      </c>
      <c r="G8" s="59">
        <v>247.0147</v>
      </c>
      <c r="H8" s="271">
        <f>G8/F8-1</f>
        <v>-0.03856380286775307</v>
      </c>
      <c r="I8" s="213"/>
      <c r="J8" s="272"/>
      <c r="K8" s="148"/>
      <c r="L8" s="250"/>
      <c r="M8" s="75"/>
      <c r="N8" s="76"/>
      <c r="O8" s="251"/>
      <c r="P8" s="250"/>
      <c r="Q8" s="75"/>
      <c r="R8" s="252"/>
      <c r="S8" s="67"/>
      <c r="AC8" s="148"/>
      <c r="AD8" s="108"/>
      <c r="AE8" s="73"/>
      <c r="AF8" s="108"/>
      <c r="AG8" s="73"/>
      <c r="AH8" s="108"/>
      <c r="AI8" s="73"/>
      <c r="AJ8" s="273"/>
      <c r="AK8" s="108"/>
      <c r="AL8" s="73"/>
      <c r="AM8" s="205"/>
      <c r="AN8" s="148"/>
      <c r="AO8" s="252"/>
      <c r="AP8" s="252"/>
      <c r="AQ8" s="252"/>
      <c r="AR8" s="252"/>
      <c r="AS8" s="252"/>
      <c r="AT8" s="274"/>
      <c r="AU8" s="274"/>
      <c r="AV8" s="9"/>
      <c r="AW8" s="148"/>
      <c r="AX8" s="275"/>
      <c r="AY8" s="73"/>
      <c r="AZ8" s="273"/>
      <c r="BA8" s="275"/>
      <c r="BB8" s="73"/>
      <c r="BD8" s="275"/>
      <c r="BE8" s="73"/>
      <c r="BG8" s="275"/>
      <c r="BH8" s="73"/>
      <c r="BI8" s="274"/>
      <c r="BJ8" s="148"/>
      <c r="BK8" s="251"/>
      <c r="BL8" s="251"/>
      <c r="BM8" s="251"/>
      <c r="BN8" s="276"/>
      <c r="BO8" s="274"/>
      <c r="BP8" s="274"/>
      <c r="BQ8" s="274"/>
      <c r="BR8" s="274"/>
      <c r="BS8" s="274"/>
      <c r="BT8" s="9"/>
      <c r="BU8" s="148"/>
      <c r="BV8" s="275"/>
      <c r="BW8" s="275"/>
      <c r="BX8" s="277"/>
      <c r="BY8" s="275"/>
      <c r="BZ8" s="275"/>
      <c r="CA8" s="275"/>
      <c r="CB8" s="275"/>
      <c r="CC8" s="275"/>
      <c r="CD8" s="9"/>
      <c r="CE8" s="148"/>
      <c r="CF8" s="149"/>
      <c r="CG8" s="149"/>
      <c r="CH8" s="149"/>
      <c r="CI8" s="149"/>
      <c r="CJ8" s="149"/>
      <c r="CK8" s="149"/>
      <c r="CL8" s="149"/>
      <c r="CM8" s="149"/>
      <c r="CN8" s="278"/>
      <c r="CO8" s="148"/>
      <c r="CP8" s="108"/>
      <c r="CQ8" s="279"/>
      <c r="CR8" s="108"/>
      <c r="CS8" s="108"/>
      <c r="CT8" s="108"/>
      <c r="CU8" s="108"/>
      <c r="CV8" s="108"/>
      <c r="CW8" s="280"/>
      <c r="CX8" s="9"/>
      <c r="CY8" s="148"/>
      <c r="CZ8" s="281"/>
      <c r="DA8" s="281"/>
      <c r="DB8" s="281"/>
      <c r="DC8" s="281"/>
      <c r="DD8" s="281"/>
      <c r="DE8" s="281"/>
      <c r="DF8" s="281"/>
      <c r="DG8" s="281"/>
      <c r="DH8" s="278"/>
      <c r="DI8" s="148"/>
      <c r="DJ8" s="275"/>
      <c r="DK8" s="73"/>
      <c r="DL8" s="273"/>
      <c r="DM8" s="282"/>
      <c r="DN8" s="73"/>
      <c r="DO8" s="275"/>
      <c r="DP8" s="283"/>
      <c r="DQ8" s="275"/>
      <c r="DR8" s="73"/>
      <c r="DS8" s="73"/>
      <c r="DT8" s="275"/>
      <c r="DU8" s="284"/>
      <c r="DV8" s="285"/>
      <c r="DW8" s="148"/>
      <c r="DX8" s="285"/>
      <c r="DY8" s="285"/>
      <c r="DZ8" s="285"/>
      <c r="EA8" s="285"/>
      <c r="EB8" s="285"/>
      <c r="EC8" s="283"/>
      <c r="ED8" s="148"/>
      <c r="EE8" s="108"/>
      <c r="EF8" s="286"/>
      <c r="EG8" s="286"/>
      <c r="EH8" s="287"/>
      <c r="EI8" s="287"/>
      <c r="EJ8" s="287"/>
      <c r="EK8" s="148"/>
      <c r="EL8" s="288"/>
      <c r="EM8" s="275"/>
      <c r="EN8" s="275"/>
      <c r="EO8" s="275"/>
      <c r="EP8" s="280"/>
      <c r="EQ8" s="280"/>
      <c r="ER8" s="275"/>
      <c r="ES8" s="275"/>
      <c r="ET8" s="289"/>
      <c r="EU8" s="148"/>
      <c r="EV8" s="275"/>
      <c r="EW8" s="73"/>
      <c r="EX8" s="283"/>
      <c r="EY8" s="275"/>
      <c r="EZ8" s="73"/>
      <c r="FA8" s="73"/>
      <c r="FB8" s="275"/>
      <c r="FC8" s="73"/>
      <c r="FD8" s="9"/>
      <c r="FE8" s="148"/>
      <c r="FF8" s="290"/>
      <c r="FG8" s="290"/>
      <c r="FH8" s="286"/>
      <c r="FI8" s="285"/>
      <c r="FJ8" s="285"/>
      <c r="FK8" s="205"/>
      <c r="FL8" s="275"/>
      <c r="FM8" s="291"/>
      <c r="FO8" s="148"/>
      <c r="FP8" s="288"/>
      <c r="FQ8" s="275"/>
      <c r="FR8" s="275"/>
      <c r="FS8" s="275"/>
      <c r="FT8" s="280"/>
      <c r="FU8" s="280"/>
      <c r="FV8" s="275"/>
      <c r="FW8" s="275"/>
      <c r="FX8" s="148"/>
      <c r="FY8" s="292"/>
      <c r="FZ8" s="292"/>
      <c r="GA8" s="292"/>
      <c r="GB8" s="292"/>
      <c r="GC8" s="292"/>
      <c r="GD8" s="292"/>
      <c r="GE8" s="292"/>
    </row>
    <row r="9" spans="1:246" s="13" customFormat="1" ht="12" customHeight="1">
      <c r="A9" s="68" t="s">
        <v>202</v>
      </c>
      <c r="B9" s="70">
        <v>714.7505</v>
      </c>
      <c r="C9" s="70">
        <v>741.3011</v>
      </c>
      <c r="D9" s="71">
        <f aca="true" t="shared" si="0" ref="D9:D37">C9/B9-1</f>
        <v>0.03714666866270133</v>
      </c>
      <c r="E9" s="790"/>
      <c r="F9" s="70">
        <v>603.9803990000001</v>
      </c>
      <c r="G9" s="70">
        <v>610.7138</v>
      </c>
      <c r="H9" s="293">
        <f aca="true" t="shared" si="1" ref="H9:H37">G9/F9-1</f>
        <v>0.011148376687634576</v>
      </c>
      <c r="I9" s="213"/>
      <c r="J9" s="272"/>
      <c r="K9" s="148"/>
      <c r="L9" s="250"/>
      <c r="M9" s="75"/>
      <c r="N9" s="76"/>
      <c r="O9" s="251"/>
      <c r="P9" s="250"/>
      <c r="Q9" s="75"/>
      <c r="R9" s="252"/>
      <c r="S9" s="67"/>
      <c r="T9" s="152"/>
      <c r="U9" s="152"/>
      <c r="V9" s="152"/>
      <c r="W9" s="152"/>
      <c r="X9" s="152"/>
      <c r="Y9" s="9"/>
      <c r="Z9" s="9"/>
      <c r="AA9" s="152"/>
      <c r="AB9" s="152"/>
      <c r="AC9" s="148"/>
      <c r="AD9" s="108"/>
      <c r="AE9" s="73"/>
      <c r="AF9" s="108"/>
      <c r="AG9" s="73"/>
      <c r="AH9" s="108"/>
      <c r="AI9" s="73"/>
      <c r="AJ9" s="273"/>
      <c r="AK9" s="108"/>
      <c r="AL9" s="73"/>
      <c r="AM9" s="294"/>
      <c r="AN9" s="148"/>
      <c r="AO9" s="252"/>
      <c r="AP9" s="252"/>
      <c r="AQ9" s="252"/>
      <c r="AR9" s="252"/>
      <c r="AS9" s="252"/>
      <c r="AT9" s="295"/>
      <c r="AU9" s="295"/>
      <c r="AV9" s="180"/>
      <c r="AW9" s="148"/>
      <c r="AX9" s="275"/>
      <c r="AY9" s="73"/>
      <c r="AZ9" s="273"/>
      <c r="BA9" s="275"/>
      <c r="BB9" s="73"/>
      <c r="BC9" s="180"/>
      <c r="BD9" s="275"/>
      <c r="BE9" s="73"/>
      <c r="BF9" s="180"/>
      <c r="BG9" s="275"/>
      <c r="BH9" s="73"/>
      <c r="BI9" s="274"/>
      <c r="BJ9" s="148"/>
      <c r="BK9" s="251"/>
      <c r="BL9" s="251"/>
      <c r="BM9" s="251"/>
      <c r="BN9" s="276"/>
      <c r="BO9" s="274"/>
      <c r="BP9" s="295"/>
      <c r="BQ9" s="295"/>
      <c r="BR9" s="238"/>
      <c r="BS9" s="274"/>
      <c r="BT9" s="180"/>
      <c r="BU9" s="148"/>
      <c r="BV9" s="275"/>
      <c r="BW9" s="275"/>
      <c r="BX9" s="277"/>
      <c r="BY9" s="275"/>
      <c r="BZ9" s="275"/>
      <c r="CA9" s="275"/>
      <c r="CB9" s="275"/>
      <c r="CC9" s="275"/>
      <c r="CD9" s="180"/>
      <c r="CE9" s="148"/>
      <c r="CF9" s="149"/>
      <c r="CG9" s="149"/>
      <c r="CH9" s="149"/>
      <c r="CI9" s="149"/>
      <c r="CJ9" s="149"/>
      <c r="CK9" s="149"/>
      <c r="CL9" s="149"/>
      <c r="CM9" s="149"/>
      <c r="CN9" s="278"/>
      <c r="CO9" s="148"/>
      <c r="CP9" s="108"/>
      <c r="CQ9" s="279"/>
      <c r="CR9" s="108"/>
      <c r="CS9" s="108"/>
      <c r="CT9" s="108"/>
      <c r="CU9" s="108"/>
      <c r="CV9" s="108"/>
      <c r="CW9" s="280"/>
      <c r="CX9" s="180"/>
      <c r="CY9" s="148"/>
      <c r="CZ9" s="281"/>
      <c r="DA9" s="281"/>
      <c r="DB9" s="281"/>
      <c r="DC9" s="281"/>
      <c r="DD9" s="281"/>
      <c r="DE9" s="281"/>
      <c r="DF9" s="281"/>
      <c r="DG9" s="281"/>
      <c r="DH9" s="278"/>
      <c r="DI9" s="148"/>
      <c r="DJ9" s="275"/>
      <c r="DK9" s="73"/>
      <c r="DL9" s="296"/>
      <c r="DM9" s="282"/>
      <c r="DN9" s="73"/>
      <c r="DO9" s="297"/>
      <c r="DP9" s="298"/>
      <c r="DQ9" s="275"/>
      <c r="DR9" s="73"/>
      <c r="DS9" s="73"/>
      <c r="DT9" s="275"/>
      <c r="DU9" s="284"/>
      <c r="DV9" s="285"/>
      <c r="DW9" s="148"/>
      <c r="DX9" s="285"/>
      <c r="DY9" s="285"/>
      <c r="DZ9" s="285"/>
      <c r="EA9" s="285"/>
      <c r="EB9" s="285"/>
      <c r="EC9" s="298"/>
      <c r="ED9" s="148"/>
      <c r="EE9" s="108"/>
      <c r="EF9" s="286"/>
      <c r="EG9" s="286"/>
      <c r="EH9" s="287"/>
      <c r="EI9" s="287"/>
      <c r="EJ9" s="287"/>
      <c r="EK9" s="148"/>
      <c r="EL9" s="288"/>
      <c r="EM9" s="275"/>
      <c r="EN9" s="275"/>
      <c r="EO9" s="275"/>
      <c r="EP9" s="280"/>
      <c r="EQ9" s="280"/>
      <c r="ER9" s="275"/>
      <c r="ES9" s="275"/>
      <c r="ET9" s="289"/>
      <c r="EU9" s="148"/>
      <c r="EV9" s="275"/>
      <c r="EW9" s="73"/>
      <c r="EX9" s="298"/>
      <c r="EY9" s="275"/>
      <c r="EZ9" s="73"/>
      <c r="FA9" s="299"/>
      <c r="FB9" s="275"/>
      <c r="FC9" s="73"/>
      <c r="FD9" s="180"/>
      <c r="FE9" s="148"/>
      <c r="FF9" s="290"/>
      <c r="FG9" s="290"/>
      <c r="FH9" s="286"/>
      <c r="FI9" s="285"/>
      <c r="FJ9" s="285"/>
      <c r="FK9" s="205"/>
      <c r="FL9" s="275"/>
      <c r="FM9" s="291"/>
      <c r="FN9" s="184"/>
      <c r="FO9" s="148"/>
      <c r="FP9" s="288"/>
      <c r="FQ9" s="275"/>
      <c r="FR9" s="275"/>
      <c r="FS9" s="275"/>
      <c r="FT9" s="280"/>
      <c r="FU9" s="280"/>
      <c r="FV9" s="275"/>
      <c r="FW9" s="275"/>
      <c r="FX9" s="148"/>
      <c r="FY9" s="292"/>
      <c r="FZ9" s="292"/>
      <c r="GA9" s="292"/>
      <c r="GB9" s="292"/>
      <c r="GC9" s="292"/>
      <c r="GD9" s="292"/>
      <c r="GE9" s="292"/>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pans="1:187" ht="12" customHeight="1">
      <c r="A10" s="57" t="s">
        <v>203</v>
      </c>
      <c r="B10" s="59">
        <v>397.457178</v>
      </c>
      <c r="C10" s="59">
        <v>405.422979</v>
      </c>
      <c r="D10" s="60">
        <f t="shared" si="0"/>
        <v>0.020041910024329646</v>
      </c>
      <c r="E10" s="791"/>
      <c r="F10" s="59">
        <v>248.010021</v>
      </c>
      <c r="G10" s="59">
        <v>263.031021</v>
      </c>
      <c r="H10" s="271">
        <f t="shared" si="1"/>
        <v>0.06056610107702065</v>
      </c>
      <c r="I10" s="213"/>
      <c r="J10" s="272"/>
      <c r="K10" s="148"/>
      <c r="L10" s="250"/>
      <c r="M10" s="75"/>
      <c r="N10" s="76"/>
      <c r="O10" s="251"/>
      <c r="P10" s="250"/>
      <c r="Q10" s="75"/>
      <c r="R10" s="252"/>
      <c r="S10" s="67"/>
      <c r="AC10" s="148"/>
      <c r="AD10" s="108"/>
      <c r="AE10" s="73"/>
      <c r="AF10" s="108"/>
      <c r="AG10" s="73"/>
      <c r="AH10" s="108"/>
      <c r="AI10" s="73"/>
      <c r="AJ10" s="273"/>
      <c r="AK10" s="108"/>
      <c r="AL10" s="73"/>
      <c r="AM10" s="294"/>
      <c r="AN10" s="148"/>
      <c r="AO10" s="252"/>
      <c r="AP10" s="252"/>
      <c r="AQ10" s="252"/>
      <c r="AR10" s="252"/>
      <c r="AS10" s="252"/>
      <c r="AT10" s="274"/>
      <c r="AU10" s="274"/>
      <c r="AW10" s="148"/>
      <c r="AX10" s="275"/>
      <c r="AY10" s="73"/>
      <c r="AZ10" s="273"/>
      <c r="BA10" s="275"/>
      <c r="BB10" s="73"/>
      <c r="BD10" s="275"/>
      <c r="BE10" s="73"/>
      <c r="BG10" s="275"/>
      <c r="BH10" s="73"/>
      <c r="BI10" s="274"/>
      <c r="BJ10" s="148"/>
      <c r="BK10" s="251"/>
      <c r="BL10" s="251"/>
      <c r="BM10" s="251"/>
      <c r="BN10" s="276"/>
      <c r="BO10" s="274"/>
      <c r="BP10" s="274"/>
      <c r="BQ10" s="274"/>
      <c r="BR10" s="274"/>
      <c r="BS10" s="274"/>
      <c r="BU10" s="148"/>
      <c r="BV10" s="275"/>
      <c r="BW10" s="275"/>
      <c r="BX10" s="277"/>
      <c r="BY10" s="275"/>
      <c r="BZ10" s="275"/>
      <c r="CA10" s="275"/>
      <c r="CB10" s="275"/>
      <c r="CC10" s="275"/>
      <c r="CE10" s="148"/>
      <c r="CF10" s="149"/>
      <c r="CG10" s="149"/>
      <c r="CH10" s="149"/>
      <c r="CI10" s="149"/>
      <c r="CJ10" s="149"/>
      <c r="CK10" s="149"/>
      <c r="CL10" s="149"/>
      <c r="CM10" s="149"/>
      <c r="CN10" s="278"/>
      <c r="CO10" s="148"/>
      <c r="CP10" s="108"/>
      <c r="CQ10" s="279"/>
      <c r="CR10" s="108"/>
      <c r="CS10" s="108"/>
      <c r="CT10" s="108"/>
      <c r="CU10" s="108"/>
      <c r="CV10" s="108"/>
      <c r="CW10" s="280"/>
      <c r="CY10" s="148"/>
      <c r="CZ10" s="281"/>
      <c r="DA10" s="281"/>
      <c r="DB10" s="281"/>
      <c r="DC10" s="281"/>
      <c r="DD10" s="281"/>
      <c r="DE10" s="281"/>
      <c r="DF10" s="281"/>
      <c r="DG10" s="281"/>
      <c r="DH10" s="278"/>
      <c r="DI10" s="148"/>
      <c r="DJ10" s="275"/>
      <c r="DK10" s="73"/>
      <c r="DL10" s="296"/>
      <c r="DM10" s="282"/>
      <c r="DN10" s="73"/>
      <c r="DO10" s="297"/>
      <c r="DP10" s="298"/>
      <c r="DQ10" s="275"/>
      <c r="DR10" s="73"/>
      <c r="DS10" s="73"/>
      <c r="DT10" s="275"/>
      <c r="DU10" s="284"/>
      <c r="DV10" s="285"/>
      <c r="DW10" s="148"/>
      <c r="DX10" s="285"/>
      <c r="DY10" s="285"/>
      <c r="DZ10" s="285"/>
      <c r="EA10" s="285"/>
      <c r="EB10" s="285"/>
      <c r="EC10" s="298"/>
      <c r="ED10" s="148"/>
      <c r="EE10" s="108"/>
      <c r="EF10" s="286"/>
      <c r="EG10" s="286"/>
      <c r="EH10" s="287"/>
      <c r="EI10" s="287"/>
      <c r="EJ10" s="287"/>
      <c r="EK10" s="148"/>
      <c r="EL10" s="288"/>
      <c r="EM10" s="275"/>
      <c r="EN10" s="275"/>
      <c r="EO10" s="275"/>
      <c r="EP10" s="280"/>
      <c r="EQ10" s="280"/>
      <c r="ER10" s="275"/>
      <c r="ES10" s="275"/>
      <c r="ET10" s="289"/>
      <c r="EU10" s="148"/>
      <c r="EV10" s="275"/>
      <c r="EW10" s="73"/>
      <c r="EX10" s="298"/>
      <c r="EY10" s="275"/>
      <c r="EZ10" s="73"/>
      <c r="FA10" s="299"/>
      <c r="FB10" s="275"/>
      <c r="FC10" s="73"/>
      <c r="FE10" s="148"/>
      <c r="FF10" s="290"/>
      <c r="FG10" s="290"/>
      <c r="FH10" s="286"/>
      <c r="FI10" s="285"/>
      <c r="FJ10" s="285"/>
      <c r="FK10" s="205"/>
      <c r="FL10" s="275"/>
      <c r="FM10" s="291"/>
      <c r="FO10" s="148"/>
      <c r="FP10" s="288"/>
      <c r="FQ10" s="275"/>
      <c r="FR10" s="275"/>
      <c r="FS10" s="275"/>
      <c r="FT10" s="280"/>
      <c r="FU10" s="280"/>
      <c r="FV10" s="275"/>
      <c r="FW10" s="275"/>
      <c r="FX10" s="148"/>
      <c r="FY10" s="292"/>
      <c r="FZ10" s="292"/>
      <c r="GA10" s="292"/>
      <c r="GB10" s="292"/>
      <c r="GC10" s="292"/>
      <c r="GD10" s="292"/>
      <c r="GE10" s="292"/>
    </row>
    <row r="11" spans="1:246" s="13" customFormat="1" ht="12" customHeight="1">
      <c r="A11" s="68" t="s">
        <v>204</v>
      </c>
      <c r="B11" s="70">
        <v>531.6121750000001</v>
      </c>
      <c r="C11" s="70">
        <v>533.862057</v>
      </c>
      <c r="D11" s="71">
        <f t="shared" si="0"/>
        <v>0.004232186744030031</v>
      </c>
      <c r="E11" s="790"/>
      <c r="F11" s="70">
        <v>287.651299</v>
      </c>
      <c r="G11" s="70">
        <v>291.757824</v>
      </c>
      <c r="H11" s="293">
        <f t="shared" si="1"/>
        <v>0.01427605233932927</v>
      </c>
      <c r="I11" s="213"/>
      <c r="J11" s="272"/>
      <c r="K11" s="148"/>
      <c r="L11" s="250"/>
      <c r="M11" s="75"/>
      <c r="N11" s="76"/>
      <c r="O11" s="251"/>
      <c r="P11" s="250"/>
      <c r="Q11" s="75"/>
      <c r="R11" s="252"/>
      <c r="S11" s="67"/>
      <c r="T11" s="152"/>
      <c r="U11" s="152"/>
      <c r="V11" s="152"/>
      <c r="W11" s="152"/>
      <c r="X11" s="152"/>
      <c r="Y11" s="9"/>
      <c r="Z11" s="9"/>
      <c r="AA11" s="152"/>
      <c r="AB11" s="152"/>
      <c r="AC11" s="148"/>
      <c r="AD11" s="108"/>
      <c r="AE11" s="73"/>
      <c r="AF11" s="108"/>
      <c r="AG11" s="73"/>
      <c r="AH11" s="108"/>
      <c r="AI11" s="73"/>
      <c r="AJ11" s="273"/>
      <c r="AK11" s="108"/>
      <c r="AL11" s="73"/>
      <c r="AM11" s="294"/>
      <c r="AN11" s="148"/>
      <c r="AO11" s="252"/>
      <c r="AP11" s="252"/>
      <c r="AQ11" s="252"/>
      <c r="AR11" s="252"/>
      <c r="AS11" s="252"/>
      <c r="AT11" s="274"/>
      <c r="AU11" s="274"/>
      <c r="AV11" s="180"/>
      <c r="AW11" s="148"/>
      <c r="AX11" s="275"/>
      <c r="AY11" s="73"/>
      <c r="AZ11" s="273"/>
      <c r="BA11" s="275"/>
      <c r="BB11" s="73"/>
      <c r="BC11" s="180"/>
      <c r="BD11" s="275"/>
      <c r="BE11" s="73"/>
      <c r="BF11" s="180"/>
      <c r="BG11" s="275"/>
      <c r="BH11" s="73"/>
      <c r="BI11" s="274"/>
      <c r="BJ11" s="148"/>
      <c r="BK11" s="251"/>
      <c r="BL11" s="251"/>
      <c r="BM11" s="251"/>
      <c r="BN11" s="276"/>
      <c r="BO11" s="274"/>
      <c r="BP11" s="274"/>
      <c r="BQ11" s="274"/>
      <c r="BR11" s="274"/>
      <c r="BS11" s="274"/>
      <c r="BT11" s="180"/>
      <c r="BU11" s="148"/>
      <c r="BV11" s="275"/>
      <c r="BW11" s="275"/>
      <c r="BX11" s="277"/>
      <c r="BY11" s="275"/>
      <c r="BZ11" s="275"/>
      <c r="CA11" s="275"/>
      <c r="CB11" s="275"/>
      <c r="CC11" s="275"/>
      <c r="CD11" s="180"/>
      <c r="CE11" s="148"/>
      <c r="CF11" s="149"/>
      <c r="CG11" s="149"/>
      <c r="CH11" s="149"/>
      <c r="CI11" s="149"/>
      <c r="CJ11" s="149"/>
      <c r="CK11" s="149"/>
      <c r="CL11" s="149"/>
      <c r="CM11" s="149"/>
      <c r="CN11" s="278"/>
      <c r="CO11" s="148"/>
      <c r="CP11" s="108"/>
      <c r="CQ11" s="279"/>
      <c r="CR11" s="108"/>
      <c r="CS11" s="108"/>
      <c r="CT11" s="108"/>
      <c r="CU11" s="108"/>
      <c r="CV11" s="108"/>
      <c r="CW11" s="280"/>
      <c r="CX11" s="180"/>
      <c r="CY11" s="148"/>
      <c r="CZ11" s="281"/>
      <c r="DA11" s="281"/>
      <c r="DB11" s="281"/>
      <c r="DC11" s="281"/>
      <c r="DD11" s="281"/>
      <c r="DE11" s="281"/>
      <c r="DF11" s="281"/>
      <c r="DG11" s="281"/>
      <c r="DH11" s="278"/>
      <c r="DI11" s="148"/>
      <c r="DJ11" s="275"/>
      <c r="DK11" s="73"/>
      <c r="DL11" s="296"/>
      <c r="DM11" s="282"/>
      <c r="DN11" s="73"/>
      <c r="DO11" s="297"/>
      <c r="DP11" s="298"/>
      <c r="DQ11" s="275"/>
      <c r="DR11" s="73"/>
      <c r="DS11" s="73"/>
      <c r="DT11" s="275"/>
      <c r="DU11" s="284"/>
      <c r="DV11" s="285"/>
      <c r="DW11" s="148"/>
      <c r="DX11" s="285"/>
      <c r="DY11" s="285"/>
      <c r="DZ11" s="285"/>
      <c r="EA11" s="285"/>
      <c r="EB11" s="285"/>
      <c r="EC11" s="298"/>
      <c r="ED11" s="148"/>
      <c r="EE11" s="108"/>
      <c r="EF11" s="286"/>
      <c r="EG11" s="286"/>
      <c r="EH11" s="287"/>
      <c r="EI11" s="287"/>
      <c r="EJ11" s="287"/>
      <c r="EK11" s="148"/>
      <c r="EL11" s="288"/>
      <c r="EM11" s="275"/>
      <c r="EN11" s="275"/>
      <c r="EO11" s="275"/>
      <c r="EP11" s="280"/>
      <c r="EQ11" s="280"/>
      <c r="ER11" s="275"/>
      <c r="ES11" s="275"/>
      <c r="ET11" s="289"/>
      <c r="EU11" s="148"/>
      <c r="EV11" s="275"/>
      <c r="EW11" s="73"/>
      <c r="EX11" s="298"/>
      <c r="EY11" s="275"/>
      <c r="EZ11" s="73"/>
      <c r="FA11" s="299"/>
      <c r="FB11" s="275"/>
      <c r="FC11" s="73"/>
      <c r="FD11" s="180"/>
      <c r="FE11" s="148"/>
      <c r="FF11" s="290"/>
      <c r="FG11" s="290"/>
      <c r="FH11" s="286"/>
      <c r="FI11" s="285"/>
      <c r="FJ11" s="285"/>
      <c r="FK11" s="205"/>
      <c r="FL11" s="275"/>
      <c r="FM11" s="291"/>
      <c r="FN11" s="184"/>
      <c r="FO11" s="148"/>
      <c r="FP11" s="288"/>
      <c r="FQ11" s="275"/>
      <c r="FR11" s="275"/>
      <c r="FS11" s="275"/>
      <c r="FT11" s="280"/>
      <c r="FU11" s="280"/>
      <c r="FV11" s="275"/>
      <c r="FW11" s="275"/>
      <c r="FX11" s="148"/>
      <c r="FY11" s="292"/>
      <c r="FZ11" s="292"/>
      <c r="GA11" s="292"/>
      <c r="GB11" s="292"/>
      <c r="GC11" s="292"/>
      <c r="GD11" s="292"/>
      <c r="GE11" s="292"/>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187" ht="12" customHeight="1">
      <c r="A12" s="57" t="s">
        <v>205</v>
      </c>
      <c r="B12" s="59">
        <v>718.261</v>
      </c>
      <c r="C12" s="59">
        <v>739.21</v>
      </c>
      <c r="D12" s="60">
        <f t="shared" si="0"/>
        <v>0.029166277996438783</v>
      </c>
      <c r="E12" s="791"/>
      <c r="F12" s="59">
        <v>457.739</v>
      </c>
      <c r="G12" s="59">
        <v>510.29</v>
      </c>
      <c r="H12" s="271">
        <f t="shared" si="1"/>
        <v>0.11480559882378394</v>
      </c>
      <c r="I12" s="213"/>
      <c r="J12" s="272"/>
      <c r="K12" s="148"/>
      <c r="L12" s="250"/>
      <c r="M12" s="75"/>
      <c r="N12" s="76"/>
      <c r="O12" s="251"/>
      <c r="P12" s="250"/>
      <c r="Q12" s="75"/>
      <c r="R12" s="252"/>
      <c r="S12" s="67"/>
      <c r="AC12" s="148"/>
      <c r="AD12" s="108"/>
      <c r="AE12" s="73"/>
      <c r="AF12" s="108"/>
      <c r="AG12" s="73"/>
      <c r="AH12" s="108"/>
      <c r="AI12" s="73"/>
      <c r="AJ12" s="273"/>
      <c r="AK12" s="108"/>
      <c r="AL12" s="73"/>
      <c r="AM12" s="294"/>
      <c r="AN12" s="148"/>
      <c r="AO12" s="252"/>
      <c r="AP12" s="252"/>
      <c r="AQ12" s="252"/>
      <c r="AR12" s="252"/>
      <c r="AS12" s="252"/>
      <c r="AT12" s="274"/>
      <c r="AU12" s="274"/>
      <c r="AW12" s="148"/>
      <c r="AX12" s="275"/>
      <c r="AY12" s="73"/>
      <c r="AZ12" s="273"/>
      <c r="BA12" s="275"/>
      <c r="BB12" s="73"/>
      <c r="BD12" s="275"/>
      <c r="BE12" s="73"/>
      <c r="BG12" s="275"/>
      <c r="BH12" s="73"/>
      <c r="BI12" s="274"/>
      <c r="BJ12" s="148"/>
      <c r="BK12" s="251"/>
      <c r="BL12" s="251"/>
      <c r="BM12" s="251"/>
      <c r="BN12" s="276"/>
      <c r="BO12" s="274"/>
      <c r="BP12" s="274"/>
      <c r="BQ12" s="274"/>
      <c r="BR12" s="274"/>
      <c r="BS12" s="274"/>
      <c r="BU12" s="148"/>
      <c r="BV12" s="275"/>
      <c r="BW12" s="275"/>
      <c r="BX12" s="277"/>
      <c r="BY12" s="275"/>
      <c r="BZ12" s="275"/>
      <c r="CA12" s="275"/>
      <c r="CB12" s="275"/>
      <c r="CC12" s="275"/>
      <c r="CE12" s="148"/>
      <c r="CF12" s="149"/>
      <c r="CG12" s="149"/>
      <c r="CH12" s="149"/>
      <c r="CI12" s="149"/>
      <c r="CJ12" s="149"/>
      <c r="CK12" s="149"/>
      <c r="CL12" s="149"/>
      <c r="CM12" s="149"/>
      <c r="CN12" s="278"/>
      <c r="CO12" s="148"/>
      <c r="CP12" s="108"/>
      <c r="CQ12" s="279"/>
      <c r="CR12" s="108"/>
      <c r="CS12" s="108"/>
      <c r="CT12" s="108"/>
      <c r="CU12" s="108"/>
      <c r="CV12" s="108"/>
      <c r="CW12" s="280"/>
      <c r="CY12" s="148"/>
      <c r="CZ12" s="281"/>
      <c r="DA12" s="281"/>
      <c r="DB12" s="281"/>
      <c r="DC12" s="281"/>
      <c r="DD12" s="281"/>
      <c r="DE12" s="281"/>
      <c r="DF12" s="281"/>
      <c r="DG12" s="281"/>
      <c r="DH12" s="278"/>
      <c r="DI12" s="148"/>
      <c r="DJ12" s="275"/>
      <c r="DK12" s="73"/>
      <c r="DL12" s="296"/>
      <c r="DM12" s="282"/>
      <c r="DN12" s="73"/>
      <c r="DO12" s="297"/>
      <c r="DP12" s="298"/>
      <c r="DQ12" s="275"/>
      <c r="DR12" s="73"/>
      <c r="DS12" s="73"/>
      <c r="DT12" s="275"/>
      <c r="DU12" s="284"/>
      <c r="DV12" s="285"/>
      <c r="DW12" s="148"/>
      <c r="DX12" s="285"/>
      <c r="DY12" s="285"/>
      <c r="DZ12" s="285"/>
      <c r="EA12" s="285"/>
      <c r="EB12" s="285"/>
      <c r="EC12" s="298"/>
      <c r="ED12" s="148"/>
      <c r="EE12" s="108"/>
      <c r="EF12" s="286"/>
      <c r="EG12" s="286"/>
      <c r="EH12" s="287"/>
      <c r="EI12" s="287"/>
      <c r="EJ12" s="287"/>
      <c r="EK12" s="148"/>
      <c r="EL12" s="288"/>
      <c r="EM12" s="275"/>
      <c r="EN12" s="275"/>
      <c r="EO12" s="275"/>
      <c r="EP12" s="280"/>
      <c r="EQ12" s="280"/>
      <c r="ER12" s="275"/>
      <c r="ES12" s="275"/>
      <c r="ET12" s="289"/>
      <c r="EU12" s="148"/>
      <c r="EV12" s="275"/>
      <c r="EW12" s="73"/>
      <c r="EX12" s="298"/>
      <c r="EY12" s="275"/>
      <c r="EZ12" s="73"/>
      <c r="FA12" s="299"/>
      <c r="FB12" s="275"/>
      <c r="FC12" s="73"/>
      <c r="FE12" s="148"/>
      <c r="FF12" s="290"/>
      <c r="FG12" s="290"/>
      <c r="FH12" s="286"/>
      <c r="FI12" s="285"/>
      <c r="FJ12" s="285"/>
      <c r="FK12" s="205"/>
      <c r="FL12" s="275"/>
      <c r="FM12" s="291"/>
      <c r="FO12" s="148"/>
      <c r="FP12" s="288"/>
      <c r="FQ12" s="275"/>
      <c r="FR12" s="275"/>
      <c r="FS12" s="275"/>
      <c r="FT12" s="280"/>
      <c r="FU12" s="280"/>
      <c r="FV12" s="275"/>
      <c r="FW12" s="275"/>
      <c r="FX12" s="148"/>
      <c r="FY12" s="292"/>
      <c r="FZ12" s="292"/>
      <c r="GA12" s="292"/>
      <c r="GB12" s="292"/>
      <c r="GC12" s="292"/>
      <c r="GD12" s="292"/>
      <c r="GE12" s="292"/>
    </row>
    <row r="13" spans="1:246" s="13" customFormat="1" ht="12" customHeight="1">
      <c r="A13" s="68" t="s">
        <v>206</v>
      </c>
      <c r="B13" s="70">
        <v>655.435</v>
      </c>
      <c r="C13" s="70">
        <v>670.4837</v>
      </c>
      <c r="D13" s="71">
        <f t="shared" si="0"/>
        <v>0.02295986634830305</v>
      </c>
      <c r="E13" s="790"/>
      <c r="F13" s="70">
        <v>369.23690000000005</v>
      </c>
      <c r="G13" s="70">
        <v>357.3622</v>
      </c>
      <c r="H13" s="293">
        <f t="shared" si="1"/>
        <v>-0.03216011184147649</v>
      </c>
      <c r="I13" s="213"/>
      <c r="J13" s="272"/>
      <c r="K13" s="148"/>
      <c r="L13" s="250"/>
      <c r="M13" s="75"/>
      <c r="N13" s="76"/>
      <c r="O13" s="251"/>
      <c r="P13" s="250"/>
      <c r="Q13" s="75"/>
      <c r="R13" s="252"/>
      <c r="S13" s="67"/>
      <c r="T13" s="152"/>
      <c r="U13" s="152"/>
      <c r="V13" s="152"/>
      <c r="W13" s="152"/>
      <c r="X13" s="152"/>
      <c r="Y13" s="9"/>
      <c r="Z13" s="9"/>
      <c r="AA13" s="152"/>
      <c r="AB13" s="152"/>
      <c r="AC13" s="148"/>
      <c r="AD13" s="108"/>
      <c r="AE13" s="73"/>
      <c r="AF13" s="108"/>
      <c r="AG13" s="73"/>
      <c r="AH13" s="108"/>
      <c r="AI13" s="73"/>
      <c r="AJ13" s="273"/>
      <c r="AK13" s="108"/>
      <c r="AL13" s="73"/>
      <c r="AM13" s="294"/>
      <c r="AN13" s="148"/>
      <c r="AO13" s="252"/>
      <c r="AP13" s="252"/>
      <c r="AQ13" s="252"/>
      <c r="AR13" s="252"/>
      <c r="AS13" s="252"/>
      <c r="AT13" s="274"/>
      <c r="AU13" s="274"/>
      <c r="AV13" s="180"/>
      <c r="AW13" s="148"/>
      <c r="AX13" s="275"/>
      <c r="AY13" s="73"/>
      <c r="AZ13" s="273"/>
      <c r="BA13" s="275"/>
      <c r="BB13" s="73"/>
      <c r="BC13" s="180"/>
      <c r="BD13" s="275"/>
      <c r="BE13" s="73"/>
      <c r="BF13" s="180"/>
      <c r="BG13" s="275"/>
      <c r="BH13" s="73"/>
      <c r="BI13" s="274"/>
      <c r="BJ13" s="148"/>
      <c r="BK13" s="251"/>
      <c r="BL13" s="251"/>
      <c r="BM13" s="251"/>
      <c r="BN13" s="276"/>
      <c r="BO13" s="274"/>
      <c r="BP13" s="274"/>
      <c r="BQ13" s="274"/>
      <c r="BR13" s="274"/>
      <c r="BS13" s="274"/>
      <c r="BT13" s="180"/>
      <c r="BU13" s="148"/>
      <c r="BV13" s="275"/>
      <c r="BW13" s="275"/>
      <c r="BX13" s="277"/>
      <c r="BY13" s="275"/>
      <c r="BZ13" s="275"/>
      <c r="CA13" s="275"/>
      <c r="CB13" s="275"/>
      <c r="CC13" s="275"/>
      <c r="CD13" s="180"/>
      <c r="CE13" s="148"/>
      <c r="CF13" s="149"/>
      <c r="CG13" s="149"/>
      <c r="CH13" s="149"/>
      <c r="CI13" s="149"/>
      <c r="CJ13" s="149"/>
      <c r="CK13" s="149"/>
      <c r="CL13" s="149"/>
      <c r="CM13" s="149"/>
      <c r="CN13" s="278"/>
      <c r="CO13" s="148"/>
      <c r="CP13" s="108"/>
      <c r="CQ13" s="279"/>
      <c r="CR13" s="108"/>
      <c r="CS13" s="108"/>
      <c r="CT13" s="108"/>
      <c r="CU13" s="108"/>
      <c r="CV13" s="108"/>
      <c r="CW13" s="280"/>
      <c r="CX13" s="180"/>
      <c r="CY13" s="148"/>
      <c r="CZ13" s="281"/>
      <c r="DA13" s="281"/>
      <c r="DB13" s="281"/>
      <c r="DC13" s="281"/>
      <c r="DD13" s="281"/>
      <c r="DE13" s="281"/>
      <c r="DF13" s="281"/>
      <c r="DG13" s="281"/>
      <c r="DH13" s="278"/>
      <c r="DI13" s="148"/>
      <c r="DJ13" s="275"/>
      <c r="DK13" s="73"/>
      <c r="DL13" s="296"/>
      <c r="DM13" s="282"/>
      <c r="DN13" s="73"/>
      <c r="DO13" s="297"/>
      <c r="DP13" s="298"/>
      <c r="DQ13" s="275"/>
      <c r="DR13" s="73"/>
      <c r="DS13" s="73"/>
      <c r="DT13" s="275"/>
      <c r="DU13" s="284"/>
      <c r="DV13" s="285"/>
      <c r="DW13" s="148"/>
      <c r="DX13" s="285"/>
      <c r="DY13" s="285"/>
      <c r="DZ13" s="285"/>
      <c r="EA13" s="285"/>
      <c r="EB13" s="285"/>
      <c r="EC13" s="298"/>
      <c r="ED13" s="148"/>
      <c r="EE13" s="108"/>
      <c r="EF13" s="286"/>
      <c r="EG13" s="286"/>
      <c r="EH13" s="287"/>
      <c r="EI13" s="287"/>
      <c r="EJ13" s="287"/>
      <c r="EK13" s="148"/>
      <c r="EL13" s="288"/>
      <c r="EM13" s="275"/>
      <c r="EN13" s="275"/>
      <c r="EO13" s="275"/>
      <c r="EP13" s="280"/>
      <c r="EQ13" s="280"/>
      <c r="ER13" s="275"/>
      <c r="ES13" s="275"/>
      <c r="ET13" s="289"/>
      <c r="EU13" s="148"/>
      <c r="EV13" s="275"/>
      <c r="EW13" s="73"/>
      <c r="EX13" s="298"/>
      <c r="EY13" s="275"/>
      <c r="EZ13" s="73"/>
      <c r="FA13" s="299"/>
      <c r="FB13" s="275"/>
      <c r="FC13" s="73"/>
      <c r="FD13" s="180"/>
      <c r="FE13" s="148"/>
      <c r="FF13" s="290"/>
      <c r="FG13" s="290"/>
      <c r="FH13" s="286"/>
      <c r="FI13" s="285"/>
      <c r="FJ13" s="285"/>
      <c r="FK13" s="205"/>
      <c r="FL13" s="275"/>
      <c r="FM13" s="291"/>
      <c r="FN13" s="184"/>
      <c r="FO13" s="148"/>
      <c r="FP13" s="288"/>
      <c r="FQ13" s="275"/>
      <c r="FR13" s="275"/>
      <c r="FS13" s="275"/>
      <c r="FT13" s="280"/>
      <c r="FU13" s="280"/>
      <c r="FV13" s="275"/>
      <c r="FW13" s="275"/>
      <c r="FX13" s="148"/>
      <c r="FY13" s="292"/>
      <c r="FZ13" s="292"/>
      <c r="GA13" s="292"/>
      <c r="GB13" s="292"/>
      <c r="GC13" s="292"/>
      <c r="GD13" s="292"/>
      <c r="GE13" s="292"/>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pans="1:188" ht="12" customHeight="1">
      <c r="A14" s="57" t="s">
        <v>207</v>
      </c>
      <c r="B14" s="59">
        <v>431.718221</v>
      </c>
      <c r="C14" s="59">
        <v>435.11276000000004</v>
      </c>
      <c r="D14" s="60">
        <f t="shared" si="0"/>
        <v>0.007862857843102367</v>
      </c>
      <c r="E14" s="791"/>
      <c r="F14" s="59">
        <v>183.656345</v>
      </c>
      <c r="G14" s="59">
        <v>179.95471</v>
      </c>
      <c r="H14" s="271">
        <f t="shared" si="1"/>
        <v>-0.0201552252387468</v>
      </c>
      <c r="I14" s="213"/>
      <c r="J14" s="272"/>
      <c r="K14" s="148"/>
      <c r="L14" s="250"/>
      <c r="M14" s="75"/>
      <c r="N14" s="76"/>
      <c r="O14" s="251"/>
      <c r="P14" s="250"/>
      <c r="Q14" s="75"/>
      <c r="R14" s="252"/>
      <c r="S14" s="67"/>
      <c r="AC14" s="148"/>
      <c r="AD14" s="108"/>
      <c r="AE14" s="73"/>
      <c r="AF14" s="108"/>
      <c r="AG14" s="73"/>
      <c r="AH14" s="108"/>
      <c r="AI14" s="73"/>
      <c r="AJ14" s="273"/>
      <c r="AK14" s="108"/>
      <c r="AL14" s="73"/>
      <c r="AM14" s="294"/>
      <c r="AN14" s="148"/>
      <c r="AO14" s="252"/>
      <c r="AP14" s="252"/>
      <c r="AQ14" s="252"/>
      <c r="AR14" s="252"/>
      <c r="AS14" s="252"/>
      <c r="AT14" s="274"/>
      <c r="AU14" s="274"/>
      <c r="AW14" s="148"/>
      <c r="AX14" s="275"/>
      <c r="AY14" s="73"/>
      <c r="AZ14" s="273"/>
      <c r="BA14" s="275"/>
      <c r="BB14" s="73"/>
      <c r="BD14" s="275"/>
      <c r="BE14" s="73"/>
      <c r="BG14" s="275"/>
      <c r="BH14" s="73"/>
      <c r="BI14" s="274"/>
      <c r="BJ14" s="148"/>
      <c r="BK14" s="251"/>
      <c r="BL14" s="251"/>
      <c r="BM14" s="251"/>
      <c r="BN14" s="276"/>
      <c r="BO14" s="274"/>
      <c r="BP14" s="274"/>
      <c r="BQ14" s="274"/>
      <c r="BR14" s="274"/>
      <c r="BS14" s="274"/>
      <c r="BU14" s="148"/>
      <c r="BV14" s="275"/>
      <c r="BW14" s="275"/>
      <c r="BX14" s="277"/>
      <c r="BY14" s="275"/>
      <c r="BZ14" s="275"/>
      <c r="CA14" s="275"/>
      <c r="CB14" s="275"/>
      <c r="CC14" s="275"/>
      <c r="CE14" s="148"/>
      <c r="CF14" s="149"/>
      <c r="CG14" s="149"/>
      <c r="CH14" s="149"/>
      <c r="CI14" s="149"/>
      <c r="CJ14" s="149"/>
      <c r="CK14" s="149"/>
      <c r="CL14" s="149"/>
      <c r="CM14" s="149"/>
      <c r="CN14" s="278"/>
      <c r="CO14" s="148"/>
      <c r="CP14" s="108"/>
      <c r="CQ14" s="279"/>
      <c r="CR14" s="108"/>
      <c r="CS14" s="108"/>
      <c r="CT14" s="108"/>
      <c r="CU14" s="108"/>
      <c r="CV14" s="108"/>
      <c r="CW14" s="280"/>
      <c r="CY14" s="148"/>
      <c r="CZ14" s="281"/>
      <c r="DA14" s="281"/>
      <c r="DB14" s="281"/>
      <c r="DC14" s="281"/>
      <c r="DD14" s="281"/>
      <c r="DE14" s="281"/>
      <c r="DF14" s="281"/>
      <c r="DG14" s="281"/>
      <c r="DH14" s="278"/>
      <c r="DI14" s="148"/>
      <c r="DJ14" s="275"/>
      <c r="DK14" s="73"/>
      <c r="DL14" s="296"/>
      <c r="DM14" s="282"/>
      <c r="DN14" s="73"/>
      <c r="DO14" s="297"/>
      <c r="DP14" s="298"/>
      <c r="DQ14" s="275"/>
      <c r="DR14" s="73"/>
      <c r="DS14" s="73"/>
      <c r="DT14" s="275"/>
      <c r="DU14" s="300"/>
      <c r="DV14" s="285"/>
      <c r="DW14" s="148"/>
      <c r="DX14" s="285"/>
      <c r="DY14" s="285"/>
      <c r="DZ14" s="285"/>
      <c r="EA14" s="285"/>
      <c r="EB14" s="285"/>
      <c r="EC14" s="298"/>
      <c r="ED14" s="148"/>
      <c r="EE14" s="108"/>
      <c r="EF14" s="286"/>
      <c r="EG14" s="286"/>
      <c r="EH14" s="287"/>
      <c r="EI14" s="287"/>
      <c r="EJ14" s="287"/>
      <c r="EK14" s="148"/>
      <c r="EL14" s="288"/>
      <c r="EM14" s="275"/>
      <c r="EN14" s="275"/>
      <c r="EO14" s="275"/>
      <c r="EP14" s="280"/>
      <c r="EQ14" s="280"/>
      <c r="ER14" s="275"/>
      <c r="ES14" s="275"/>
      <c r="ET14" s="289"/>
      <c r="EU14" s="148"/>
      <c r="EV14" s="275"/>
      <c r="EW14" s="73"/>
      <c r="EX14" s="298"/>
      <c r="EY14" s="275"/>
      <c r="EZ14" s="73"/>
      <c r="FA14" s="299"/>
      <c r="FB14" s="275"/>
      <c r="FC14" s="73"/>
      <c r="FE14" s="148"/>
      <c r="FF14" s="290"/>
      <c r="FG14" s="290"/>
      <c r="FH14" s="286"/>
      <c r="FI14" s="285"/>
      <c r="FJ14" s="285"/>
      <c r="FK14" s="205"/>
      <c r="FL14" s="275"/>
      <c r="FM14" s="291"/>
      <c r="FO14" s="148"/>
      <c r="FP14" s="288"/>
      <c r="FQ14" s="275"/>
      <c r="FR14" s="275"/>
      <c r="FS14" s="275"/>
      <c r="FT14" s="280"/>
      <c r="FU14" s="280"/>
      <c r="FV14" s="275"/>
      <c r="FW14" s="275"/>
      <c r="FX14" s="148"/>
      <c r="FY14" s="292"/>
      <c r="FZ14" s="292"/>
      <c r="GA14" s="292"/>
      <c r="GB14" s="292"/>
      <c r="GC14" s="292"/>
      <c r="GD14" s="292"/>
      <c r="GE14" s="292"/>
      <c r="GF14" s="90"/>
    </row>
    <row r="15" spans="1:246" s="13" customFormat="1" ht="12" customHeight="1">
      <c r="A15" s="68" t="s">
        <v>208</v>
      </c>
      <c r="B15" s="70">
        <v>402.331643</v>
      </c>
      <c r="C15" s="70">
        <v>420.40093</v>
      </c>
      <c r="D15" s="71">
        <f t="shared" si="0"/>
        <v>0.04491142398163306</v>
      </c>
      <c r="E15" s="790"/>
      <c r="F15" s="70">
        <v>228.96783000000002</v>
      </c>
      <c r="G15" s="70">
        <v>220.996255</v>
      </c>
      <c r="H15" s="293">
        <f t="shared" si="1"/>
        <v>-0.03481526203921326</v>
      </c>
      <c r="I15" s="213"/>
      <c r="J15" s="272"/>
      <c r="K15" s="148"/>
      <c r="L15" s="250"/>
      <c r="M15" s="75"/>
      <c r="N15" s="76"/>
      <c r="O15" s="251"/>
      <c r="P15" s="250"/>
      <c r="Q15" s="75"/>
      <c r="R15" s="252"/>
      <c r="S15" s="67"/>
      <c r="T15" s="152"/>
      <c r="U15" s="152"/>
      <c r="V15" s="152"/>
      <c r="W15" s="152"/>
      <c r="X15" s="152"/>
      <c r="Y15" s="9"/>
      <c r="Z15" s="9"/>
      <c r="AA15" s="152"/>
      <c r="AB15" s="152"/>
      <c r="AC15" s="148"/>
      <c r="AD15" s="108"/>
      <c r="AE15" s="73"/>
      <c r="AF15" s="108"/>
      <c r="AG15" s="73"/>
      <c r="AH15" s="108"/>
      <c r="AI15" s="73"/>
      <c r="AJ15" s="273"/>
      <c r="AK15" s="108"/>
      <c r="AL15" s="73"/>
      <c r="AM15" s="294"/>
      <c r="AN15" s="148"/>
      <c r="AO15" s="252"/>
      <c r="AP15" s="252"/>
      <c r="AQ15" s="252"/>
      <c r="AR15" s="252"/>
      <c r="AS15" s="252"/>
      <c r="AT15" s="274"/>
      <c r="AU15" s="274"/>
      <c r="AV15" s="180"/>
      <c r="AW15" s="148"/>
      <c r="AX15" s="275"/>
      <c r="AY15" s="73"/>
      <c r="AZ15" s="273"/>
      <c r="BA15" s="275"/>
      <c r="BB15" s="73"/>
      <c r="BC15" s="180"/>
      <c r="BD15" s="275"/>
      <c r="BE15" s="73"/>
      <c r="BF15" s="180"/>
      <c r="BG15" s="275"/>
      <c r="BH15" s="73"/>
      <c r="BI15" s="274"/>
      <c r="BJ15" s="148"/>
      <c r="BK15" s="251"/>
      <c r="BL15" s="251"/>
      <c r="BM15" s="251"/>
      <c r="BN15" s="276"/>
      <c r="BO15" s="274"/>
      <c r="BP15" s="274"/>
      <c r="BQ15" s="274"/>
      <c r="BR15" s="274"/>
      <c r="BS15" s="274"/>
      <c r="BT15" s="180"/>
      <c r="BU15" s="148"/>
      <c r="BV15" s="275"/>
      <c r="BW15" s="275"/>
      <c r="BX15" s="277"/>
      <c r="BY15" s="275"/>
      <c r="BZ15" s="275"/>
      <c r="CA15" s="275"/>
      <c r="CB15" s="275"/>
      <c r="CC15" s="275"/>
      <c r="CD15" s="180"/>
      <c r="CE15" s="148"/>
      <c r="CF15" s="149"/>
      <c r="CG15" s="149"/>
      <c r="CH15" s="149"/>
      <c r="CI15" s="149"/>
      <c r="CJ15" s="149"/>
      <c r="CK15" s="149"/>
      <c r="CL15" s="149"/>
      <c r="CM15" s="149"/>
      <c r="CN15" s="278"/>
      <c r="CO15" s="148"/>
      <c r="CP15" s="108"/>
      <c r="CQ15" s="279"/>
      <c r="CR15" s="108"/>
      <c r="CS15" s="108"/>
      <c r="CT15" s="108"/>
      <c r="CU15" s="108"/>
      <c r="CV15" s="108"/>
      <c r="CW15" s="280"/>
      <c r="CX15" s="180"/>
      <c r="CY15" s="148"/>
      <c r="CZ15" s="281"/>
      <c r="DA15" s="281"/>
      <c r="DB15" s="281"/>
      <c r="DC15" s="281"/>
      <c r="DD15" s="281"/>
      <c r="DE15" s="281"/>
      <c r="DF15" s="281"/>
      <c r="DG15" s="281"/>
      <c r="DH15" s="278"/>
      <c r="DI15" s="148"/>
      <c r="DJ15" s="275"/>
      <c r="DK15" s="73"/>
      <c r="DL15" s="296"/>
      <c r="DM15" s="282"/>
      <c r="DN15" s="73"/>
      <c r="DO15" s="297"/>
      <c r="DP15" s="298"/>
      <c r="DQ15" s="275"/>
      <c r="DR15" s="73"/>
      <c r="DS15" s="73"/>
      <c r="DT15" s="275"/>
      <c r="DU15" s="301"/>
      <c r="DV15" s="285"/>
      <c r="DW15" s="148"/>
      <c r="DX15" s="285"/>
      <c r="DY15" s="285"/>
      <c r="DZ15" s="285"/>
      <c r="EA15" s="285"/>
      <c r="EB15" s="285"/>
      <c r="EC15" s="298"/>
      <c r="ED15" s="148"/>
      <c r="EE15" s="108"/>
      <c r="EF15" s="286"/>
      <c r="EG15" s="286"/>
      <c r="EH15" s="287"/>
      <c r="EI15" s="287"/>
      <c r="EJ15" s="287"/>
      <c r="EK15" s="148"/>
      <c r="EL15" s="288"/>
      <c r="EM15" s="275"/>
      <c r="EN15" s="275"/>
      <c r="EO15" s="275"/>
      <c r="EP15" s="280"/>
      <c r="EQ15" s="280"/>
      <c r="ER15" s="275"/>
      <c r="ES15" s="275"/>
      <c r="ET15" s="289"/>
      <c r="EU15" s="148"/>
      <c r="EV15" s="275"/>
      <c r="EW15" s="73"/>
      <c r="EX15" s="298"/>
      <c r="EY15" s="275"/>
      <c r="EZ15" s="73"/>
      <c r="FA15" s="299"/>
      <c r="FB15" s="275"/>
      <c r="FC15" s="73"/>
      <c r="FD15" s="180"/>
      <c r="FE15" s="148"/>
      <c r="FF15" s="290"/>
      <c r="FG15" s="290"/>
      <c r="FH15" s="286"/>
      <c r="FI15" s="285"/>
      <c r="FJ15" s="285"/>
      <c r="FK15" s="205"/>
      <c r="FL15" s="178"/>
      <c r="FM15" s="291"/>
      <c r="FN15" s="184"/>
      <c r="FO15" s="148"/>
      <c r="FP15" s="288"/>
      <c r="FQ15" s="275"/>
      <c r="FR15" s="275"/>
      <c r="FS15" s="275"/>
      <c r="FT15" s="280"/>
      <c r="FU15" s="280"/>
      <c r="FV15" s="275"/>
      <c r="FW15" s="275"/>
      <c r="FX15" s="148"/>
      <c r="FY15" s="292"/>
      <c r="FZ15" s="292"/>
      <c r="GA15" s="292"/>
      <c r="GB15" s="292"/>
      <c r="GC15" s="292"/>
      <c r="GD15" s="292"/>
      <c r="GE15" s="292"/>
      <c r="GF15" s="90"/>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row>
    <row r="16" spans="1:188" ht="12" customHeight="1">
      <c r="A16" s="57" t="s">
        <v>209</v>
      </c>
      <c r="B16" s="59">
        <v>326.426413</v>
      </c>
      <c r="C16" s="59">
        <v>340.26438299999995</v>
      </c>
      <c r="D16" s="60">
        <f t="shared" si="0"/>
        <v>0.04239231094329354</v>
      </c>
      <c r="E16" s="791"/>
      <c r="F16" s="59">
        <v>166.402241</v>
      </c>
      <c r="G16" s="59">
        <v>159.469899</v>
      </c>
      <c r="H16" s="271">
        <f t="shared" si="1"/>
        <v>-0.041660148074568304</v>
      </c>
      <c r="I16" s="213"/>
      <c r="J16" s="272"/>
      <c r="K16" s="148"/>
      <c r="L16" s="250"/>
      <c r="M16" s="75"/>
      <c r="N16" s="76"/>
      <c r="O16" s="251"/>
      <c r="P16" s="250"/>
      <c r="Q16" s="75"/>
      <c r="R16" s="252"/>
      <c r="S16" s="67"/>
      <c r="AC16" s="148"/>
      <c r="AD16" s="108"/>
      <c r="AE16" s="73"/>
      <c r="AF16" s="108"/>
      <c r="AG16" s="73"/>
      <c r="AH16" s="108"/>
      <c r="AI16" s="73"/>
      <c r="AJ16" s="273"/>
      <c r="AK16" s="108"/>
      <c r="AL16" s="73"/>
      <c r="AM16" s="294"/>
      <c r="AN16" s="148"/>
      <c r="AO16" s="252"/>
      <c r="AP16" s="252"/>
      <c r="AQ16" s="252"/>
      <c r="AR16" s="252"/>
      <c r="AS16" s="252"/>
      <c r="AT16" s="274"/>
      <c r="AU16" s="274"/>
      <c r="AW16" s="148"/>
      <c r="AX16" s="275"/>
      <c r="AY16" s="73"/>
      <c r="AZ16" s="273"/>
      <c r="BA16" s="275"/>
      <c r="BB16" s="73"/>
      <c r="BD16" s="275"/>
      <c r="BE16" s="73"/>
      <c r="BG16" s="275"/>
      <c r="BH16" s="73"/>
      <c r="BI16" s="274"/>
      <c r="BJ16" s="148"/>
      <c r="BK16" s="251"/>
      <c r="BL16" s="251"/>
      <c r="BM16" s="251"/>
      <c r="BN16" s="276"/>
      <c r="BO16" s="274"/>
      <c r="BP16" s="274"/>
      <c r="BQ16" s="274"/>
      <c r="BR16" s="274"/>
      <c r="BS16" s="274"/>
      <c r="BU16" s="148"/>
      <c r="BV16" s="275"/>
      <c r="BW16" s="275"/>
      <c r="BX16" s="277"/>
      <c r="BY16" s="275"/>
      <c r="BZ16" s="275"/>
      <c r="CA16" s="275"/>
      <c r="CB16" s="275"/>
      <c r="CC16" s="275"/>
      <c r="CE16" s="148"/>
      <c r="CF16" s="149"/>
      <c r="CG16" s="149"/>
      <c r="CH16" s="149"/>
      <c r="CI16" s="149"/>
      <c r="CJ16" s="149"/>
      <c r="CK16" s="149"/>
      <c r="CL16" s="149"/>
      <c r="CM16" s="149"/>
      <c r="CN16" s="278"/>
      <c r="CO16" s="148"/>
      <c r="CP16" s="108"/>
      <c r="CQ16" s="279"/>
      <c r="CR16" s="108"/>
      <c r="CS16" s="108"/>
      <c r="CT16" s="108"/>
      <c r="CU16" s="108"/>
      <c r="CV16" s="108"/>
      <c r="CW16" s="280"/>
      <c r="CY16" s="148"/>
      <c r="CZ16" s="281"/>
      <c r="DA16" s="281"/>
      <c r="DB16" s="281"/>
      <c r="DC16" s="281"/>
      <c r="DD16" s="281"/>
      <c r="DE16" s="281"/>
      <c r="DF16" s="281"/>
      <c r="DG16" s="281"/>
      <c r="DH16" s="278"/>
      <c r="DI16" s="148"/>
      <c r="DJ16" s="275"/>
      <c r="DK16" s="73"/>
      <c r="DL16" s="296"/>
      <c r="DM16" s="282"/>
      <c r="DN16" s="73"/>
      <c r="DO16" s="297"/>
      <c r="DP16" s="298"/>
      <c r="DQ16" s="275"/>
      <c r="DR16" s="73"/>
      <c r="DS16" s="73"/>
      <c r="DT16" s="275"/>
      <c r="DU16" s="284"/>
      <c r="DV16" s="285"/>
      <c r="DW16" s="148"/>
      <c r="DX16" s="285"/>
      <c r="DY16" s="285"/>
      <c r="DZ16" s="285"/>
      <c r="EA16" s="285"/>
      <c r="EB16" s="285"/>
      <c r="EC16" s="298"/>
      <c r="ED16" s="148"/>
      <c r="EE16" s="108"/>
      <c r="EF16" s="286"/>
      <c r="EG16" s="286"/>
      <c r="EH16" s="287"/>
      <c r="EI16" s="287"/>
      <c r="EJ16" s="287"/>
      <c r="EK16" s="148"/>
      <c r="EL16" s="288"/>
      <c r="EM16" s="275"/>
      <c r="EN16" s="275"/>
      <c r="EO16" s="275"/>
      <c r="EP16" s="280"/>
      <c r="EQ16" s="280"/>
      <c r="ER16" s="275"/>
      <c r="ES16" s="275"/>
      <c r="ET16" s="289"/>
      <c r="EU16" s="148"/>
      <c r="EV16" s="275"/>
      <c r="EW16" s="73"/>
      <c r="EX16" s="298"/>
      <c r="EY16" s="275"/>
      <c r="EZ16" s="73"/>
      <c r="FA16" s="299"/>
      <c r="FB16" s="275"/>
      <c r="FC16" s="73"/>
      <c r="FE16" s="148"/>
      <c r="FF16" s="290"/>
      <c r="FG16" s="290"/>
      <c r="FH16" s="286"/>
      <c r="FI16" s="285"/>
      <c r="FJ16" s="285"/>
      <c r="FK16" s="205"/>
      <c r="FL16" s="275"/>
      <c r="FM16" s="291"/>
      <c r="FO16" s="148"/>
      <c r="FP16" s="288"/>
      <c r="FQ16" s="275"/>
      <c r="FR16" s="275"/>
      <c r="FS16" s="275"/>
      <c r="FT16" s="280"/>
      <c r="FU16" s="280"/>
      <c r="FV16" s="275"/>
      <c r="FW16" s="275"/>
      <c r="FX16" s="148"/>
      <c r="FY16" s="292"/>
      <c r="FZ16" s="292"/>
      <c r="GA16" s="292"/>
      <c r="GB16" s="292"/>
      <c r="GC16" s="292"/>
      <c r="GD16" s="292"/>
      <c r="GE16" s="292"/>
      <c r="GF16" s="90"/>
    </row>
    <row r="17" spans="1:246" s="13" customFormat="1" ht="12" customHeight="1">
      <c r="A17" s="68" t="s">
        <v>210</v>
      </c>
      <c r="B17" s="70">
        <v>641.896</v>
      </c>
      <c r="C17" s="70">
        <v>646.19</v>
      </c>
      <c r="D17" s="71">
        <f t="shared" si="0"/>
        <v>0.006689557186834172</v>
      </c>
      <c r="E17" s="790"/>
      <c r="F17" s="70">
        <v>489.104</v>
      </c>
      <c r="G17" s="70">
        <v>506.3</v>
      </c>
      <c r="H17" s="293">
        <f t="shared" si="1"/>
        <v>0.035158166770257404</v>
      </c>
      <c r="I17" s="213"/>
      <c r="J17" s="272"/>
      <c r="K17" s="148"/>
      <c r="L17" s="250"/>
      <c r="M17" s="75"/>
      <c r="N17" s="76"/>
      <c r="O17" s="251"/>
      <c r="P17" s="250"/>
      <c r="Q17" s="75"/>
      <c r="R17" s="252"/>
      <c r="S17" s="67"/>
      <c r="T17" s="152"/>
      <c r="U17" s="152"/>
      <c r="V17" s="152"/>
      <c r="W17" s="152"/>
      <c r="X17" s="152"/>
      <c r="Y17" s="9"/>
      <c r="Z17" s="9"/>
      <c r="AA17" s="152"/>
      <c r="AB17" s="152"/>
      <c r="AC17" s="148"/>
      <c r="AD17" s="108"/>
      <c r="AE17" s="73"/>
      <c r="AF17" s="108"/>
      <c r="AG17" s="73"/>
      <c r="AH17" s="108"/>
      <c r="AI17" s="73"/>
      <c r="AJ17" s="273"/>
      <c r="AK17" s="108"/>
      <c r="AL17" s="73"/>
      <c r="AM17" s="294"/>
      <c r="AN17" s="148"/>
      <c r="AO17" s="252"/>
      <c r="AP17" s="252"/>
      <c r="AQ17" s="252"/>
      <c r="AR17" s="252"/>
      <c r="AS17" s="252"/>
      <c r="AT17" s="274"/>
      <c r="AU17" s="274"/>
      <c r="AV17" s="180"/>
      <c r="AW17" s="148"/>
      <c r="AX17" s="275"/>
      <c r="AY17" s="73"/>
      <c r="AZ17" s="273"/>
      <c r="BA17" s="275"/>
      <c r="BB17" s="73"/>
      <c r="BC17" s="180"/>
      <c r="BD17" s="275"/>
      <c r="BE17" s="73"/>
      <c r="BF17" s="180"/>
      <c r="BG17" s="275"/>
      <c r="BH17" s="73"/>
      <c r="BI17" s="274"/>
      <c r="BJ17" s="148"/>
      <c r="BK17" s="251"/>
      <c r="BL17" s="251"/>
      <c r="BM17" s="251"/>
      <c r="BN17" s="276"/>
      <c r="BO17" s="274"/>
      <c r="BP17" s="274"/>
      <c r="BQ17" s="274"/>
      <c r="BR17" s="274"/>
      <c r="BS17" s="274"/>
      <c r="BT17" s="180"/>
      <c r="BU17" s="148"/>
      <c r="BV17" s="275"/>
      <c r="BW17" s="275"/>
      <c r="BX17" s="277"/>
      <c r="BY17" s="275"/>
      <c r="BZ17" s="275"/>
      <c r="CA17" s="275"/>
      <c r="CB17" s="275"/>
      <c r="CC17" s="275"/>
      <c r="CD17" s="180"/>
      <c r="CE17" s="148"/>
      <c r="CF17" s="149"/>
      <c r="CG17" s="149"/>
      <c r="CH17" s="149"/>
      <c r="CI17" s="149"/>
      <c r="CJ17" s="149"/>
      <c r="CK17" s="149"/>
      <c r="CL17" s="149"/>
      <c r="CM17" s="149"/>
      <c r="CN17" s="278"/>
      <c r="CO17" s="148"/>
      <c r="CP17" s="108"/>
      <c r="CQ17" s="279"/>
      <c r="CR17" s="108"/>
      <c r="CS17" s="108"/>
      <c r="CT17" s="108"/>
      <c r="CU17" s="108"/>
      <c r="CV17" s="108"/>
      <c r="CW17" s="280"/>
      <c r="CX17" s="180"/>
      <c r="CY17" s="148"/>
      <c r="CZ17" s="281"/>
      <c r="DA17" s="281"/>
      <c r="DB17" s="281"/>
      <c r="DC17" s="281"/>
      <c r="DD17" s="281"/>
      <c r="DE17" s="281"/>
      <c r="DF17" s="281"/>
      <c r="DG17" s="281"/>
      <c r="DH17" s="278"/>
      <c r="DI17" s="148"/>
      <c r="DJ17" s="275"/>
      <c r="DK17" s="73"/>
      <c r="DL17" s="296"/>
      <c r="DM17" s="282"/>
      <c r="DN17" s="73"/>
      <c r="DO17" s="297"/>
      <c r="DP17" s="298"/>
      <c r="DQ17" s="275"/>
      <c r="DR17" s="73"/>
      <c r="DS17" s="73"/>
      <c r="DT17" s="275"/>
      <c r="DU17" s="284"/>
      <c r="DV17" s="285"/>
      <c r="DW17" s="148"/>
      <c r="DX17" s="285"/>
      <c r="DY17" s="285"/>
      <c r="DZ17" s="285"/>
      <c r="EA17" s="285"/>
      <c r="EB17" s="285"/>
      <c r="EC17" s="298"/>
      <c r="ED17" s="148"/>
      <c r="EE17" s="108"/>
      <c r="EF17" s="286"/>
      <c r="EG17" s="286"/>
      <c r="EH17" s="287"/>
      <c r="EI17" s="287"/>
      <c r="EJ17" s="287"/>
      <c r="EK17" s="148"/>
      <c r="EL17" s="288"/>
      <c r="EM17" s="275"/>
      <c r="EN17" s="275"/>
      <c r="EO17" s="275"/>
      <c r="EP17" s="280"/>
      <c r="EQ17" s="280"/>
      <c r="ER17" s="275"/>
      <c r="ES17" s="275"/>
      <c r="ET17" s="289"/>
      <c r="EU17" s="148"/>
      <c r="EV17" s="275"/>
      <c r="EW17" s="73"/>
      <c r="EX17" s="298"/>
      <c r="EY17" s="275"/>
      <c r="EZ17" s="73"/>
      <c r="FA17" s="299"/>
      <c r="FB17" s="275"/>
      <c r="FC17" s="73"/>
      <c r="FD17" s="180"/>
      <c r="FE17" s="148"/>
      <c r="FF17" s="290"/>
      <c r="FG17" s="290"/>
      <c r="FH17" s="286"/>
      <c r="FI17" s="285"/>
      <c r="FJ17" s="285"/>
      <c r="FK17" s="205"/>
      <c r="FL17" s="275"/>
      <c r="FM17" s="291"/>
      <c r="FN17" s="184"/>
      <c r="FO17" s="148"/>
      <c r="FP17" s="288"/>
      <c r="FQ17" s="275"/>
      <c r="FR17" s="275"/>
      <c r="FS17" s="275"/>
      <c r="FT17" s="280"/>
      <c r="FU17" s="280"/>
      <c r="FV17" s="275"/>
      <c r="FW17" s="275"/>
      <c r="FX17" s="148"/>
      <c r="FY17" s="292"/>
      <c r="FZ17" s="292"/>
      <c r="GA17" s="292"/>
      <c r="GB17" s="292"/>
      <c r="GC17" s="292"/>
      <c r="GD17" s="292"/>
      <c r="GE17" s="292"/>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row>
    <row r="18" spans="1:188" ht="12" customHeight="1">
      <c r="A18" s="57" t="s">
        <v>211</v>
      </c>
      <c r="B18" s="59">
        <v>306.5794</v>
      </c>
      <c r="C18" s="59">
        <v>312.6535</v>
      </c>
      <c r="D18" s="60">
        <f t="shared" si="0"/>
        <v>0.019812485770407173</v>
      </c>
      <c r="E18" s="791"/>
      <c r="F18" s="59">
        <v>132.956</v>
      </c>
      <c r="G18" s="59">
        <v>145.9687</v>
      </c>
      <c r="H18" s="271">
        <f t="shared" si="1"/>
        <v>0.0978722284063902</v>
      </c>
      <c r="I18" s="213"/>
      <c r="J18" s="272"/>
      <c r="K18" s="148"/>
      <c r="L18" s="250"/>
      <c r="M18" s="75"/>
      <c r="N18" s="76"/>
      <c r="O18" s="251"/>
      <c r="P18" s="250"/>
      <c r="Q18" s="75"/>
      <c r="R18" s="252"/>
      <c r="S18" s="67"/>
      <c r="AC18" s="148"/>
      <c r="AD18" s="108"/>
      <c r="AE18" s="73"/>
      <c r="AF18" s="108"/>
      <c r="AG18" s="73"/>
      <c r="AH18" s="108"/>
      <c r="AI18" s="73"/>
      <c r="AJ18" s="273"/>
      <c r="AK18" s="108"/>
      <c r="AL18" s="73"/>
      <c r="AM18" s="294"/>
      <c r="AN18" s="148"/>
      <c r="AO18" s="252"/>
      <c r="AP18" s="252"/>
      <c r="AQ18" s="252"/>
      <c r="AR18" s="252"/>
      <c r="AS18" s="252"/>
      <c r="AT18" s="274"/>
      <c r="AU18" s="274"/>
      <c r="AW18" s="148"/>
      <c r="AX18" s="275"/>
      <c r="AY18" s="73"/>
      <c r="AZ18" s="273"/>
      <c r="BA18" s="275"/>
      <c r="BB18" s="73"/>
      <c r="BD18" s="275"/>
      <c r="BE18" s="73"/>
      <c r="BG18" s="275"/>
      <c r="BH18" s="73"/>
      <c r="BI18" s="274"/>
      <c r="BJ18" s="148"/>
      <c r="BK18" s="251"/>
      <c r="BL18" s="251"/>
      <c r="BM18" s="251"/>
      <c r="BN18" s="276"/>
      <c r="BO18" s="274"/>
      <c r="BP18" s="274"/>
      <c r="BQ18" s="274"/>
      <c r="BR18" s="274"/>
      <c r="BS18" s="274"/>
      <c r="BU18" s="148"/>
      <c r="BV18" s="275"/>
      <c r="BW18" s="275"/>
      <c r="BX18" s="277"/>
      <c r="BY18" s="275"/>
      <c r="BZ18" s="275"/>
      <c r="CA18" s="275"/>
      <c r="CB18" s="275"/>
      <c r="CC18" s="275"/>
      <c r="CE18" s="148"/>
      <c r="CF18" s="149"/>
      <c r="CG18" s="149"/>
      <c r="CH18" s="149"/>
      <c r="CI18" s="149"/>
      <c r="CJ18" s="149"/>
      <c r="CK18" s="149"/>
      <c r="CL18" s="149"/>
      <c r="CM18" s="149"/>
      <c r="CN18" s="278"/>
      <c r="CO18" s="148"/>
      <c r="CP18" s="108"/>
      <c r="CQ18" s="279"/>
      <c r="CR18" s="108"/>
      <c r="CS18" s="108"/>
      <c r="CT18" s="108"/>
      <c r="CU18" s="108"/>
      <c r="CV18" s="108"/>
      <c r="CW18" s="280"/>
      <c r="CY18" s="148"/>
      <c r="CZ18" s="281"/>
      <c r="DA18" s="281"/>
      <c r="DB18" s="281"/>
      <c r="DC18" s="281"/>
      <c r="DD18" s="281"/>
      <c r="DE18" s="281"/>
      <c r="DF18" s="281"/>
      <c r="DG18" s="281"/>
      <c r="DH18" s="278"/>
      <c r="DI18" s="148"/>
      <c r="DJ18" s="275"/>
      <c r="DK18" s="73"/>
      <c r="DL18" s="296"/>
      <c r="DM18" s="282"/>
      <c r="DN18" s="73"/>
      <c r="DO18" s="297"/>
      <c r="DP18" s="298"/>
      <c r="DQ18" s="275"/>
      <c r="DR18" s="73"/>
      <c r="DS18" s="73"/>
      <c r="DT18" s="275"/>
      <c r="DU18" s="284"/>
      <c r="DV18" s="285"/>
      <c r="DW18" s="148"/>
      <c r="DX18" s="285"/>
      <c r="DY18" s="285"/>
      <c r="DZ18" s="285"/>
      <c r="EA18" s="285"/>
      <c r="EB18" s="285"/>
      <c r="EC18" s="298"/>
      <c r="ED18" s="148"/>
      <c r="EE18" s="108"/>
      <c r="EF18" s="286"/>
      <c r="EG18" s="286"/>
      <c r="EH18" s="287"/>
      <c r="EI18" s="287"/>
      <c r="EJ18" s="287"/>
      <c r="EK18" s="148"/>
      <c r="EL18" s="288"/>
      <c r="EM18" s="275"/>
      <c r="EN18" s="275"/>
      <c r="EO18" s="275"/>
      <c r="EP18" s="280"/>
      <c r="EQ18" s="280"/>
      <c r="ER18" s="275"/>
      <c r="ES18" s="275"/>
      <c r="ET18" s="289"/>
      <c r="EU18" s="148"/>
      <c r="EV18" s="275"/>
      <c r="EW18" s="73"/>
      <c r="EX18" s="298"/>
      <c r="EY18" s="275"/>
      <c r="EZ18" s="73"/>
      <c r="FA18" s="299"/>
      <c r="FB18" s="275"/>
      <c r="FC18" s="73"/>
      <c r="FE18" s="148"/>
      <c r="FF18" s="290"/>
      <c r="FG18" s="290"/>
      <c r="FH18" s="286"/>
      <c r="FI18" s="285"/>
      <c r="FJ18" s="285"/>
      <c r="FK18" s="205"/>
      <c r="FL18" s="275"/>
      <c r="FM18" s="291"/>
      <c r="FO18" s="148"/>
      <c r="FP18" s="288"/>
      <c r="FQ18" s="275"/>
      <c r="FR18" s="275"/>
      <c r="FS18" s="275"/>
      <c r="FT18" s="280"/>
      <c r="FU18" s="280"/>
      <c r="FV18" s="275"/>
      <c r="FW18" s="275"/>
      <c r="FX18" s="148"/>
      <c r="FY18" s="292"/>
      <c r="FZ18" s="292"/>
      <c r="GA18" s="292"/>
      <c r="GB18" s="292"/>
      <c r="GC18" s="292"/>
      <c r="GD18" s="292"/>
      <c r="GE18" s="292"/>
      <c r="GF18" s="302"/>
    </row>
    <row r="19" spans="1:246" s="13" customFormat="1" ht="12" customHeight="1">
      <c r="A19" s="68" t="s">
        <v>212</v>
      </c>
      <c r="B19" s="70">
        <v>695.599706</v>
      </c>
      <c r="C19" s="70">
        <v>708.193372</v>
      </c>
      <c r="D19" s="71">
        <f t="shared" si="0"/>
        <v>0.01810476038355313</v>
      </c>
      <c r="E19" s="790"/>
      <c r="F19" s="70">
        <v>314.193295</v>
      </c>
      <c r="G19" s="70">
        <v>323.81912800000003</v>
      </c>
      <c r="H19" s="293">
        <f t="shared" si="1"/>
        <v>0.03063665951241923</v>
      </c>
      <c r="I19" s="213"/>
      <c r="J19" s="272"/>
      <c r="K19" s="148"/>
      <c r="L19" s="250"/>
      <c r="M19" s="75"/>
      <c r="N19" s="76"/>
      <c r="O19" s="251"/>
      <c r="P19" s="250"/>
      <c r="Q19" s="75"/>
      <c r="R19" s="252"/>
      <c r="S19" s="67"/>
      <c r="T19" s="152"/>
      <c r="U19" s="152"/>
      <c r="V19" s="152"/>
      <c r="W19" s="152"/>
      <c r="X19" s="152"/>
      <c r="Y19" s="9"/>
      <c r="Z19" s="9"/>
      <c r="AA19" s="152"/>
      <c r="AB19" s="152"/>
      <c r="AC19" s="148"/>
      <c r="AD19" s="108"/>
      <c r="AE19" s="73"/>
      <c r="AF19" s="108"/>
      <c r="AG19" s="73"/>
      <c r="AH19" s="108"/>
      <c r="AI19" s="73"/>
      <c r="AJ19" s="273"/>
      <c r="AK19" s="108"/>
      <c r="AL19" s="73"/>
      <c r="AM19" s="294"/>
      <c r="AN19" s="148"/>
      <c r="AO19" s="252"/>
      <c r="AP19" s="252"/>
      <c r="AQ19" s="252"/>
      <c r="AR19" s="252"/>
      <c r="AS19" s="252"/>
      <c r="AT19" s="274"/>
      <c r="AU19" s="274"/>
      <c r="AV19" s="180"/>
      <c r="AW19" s="148"/>
      <c r="AX19" s="275"/>
      <c r="AY19" s="73"/>
      <c r="AZ19" s="273"/>
      <c r="BA19" s="275"/>
      <c r="BB19" s="73"/>
      <c r="BC19" s="180"/>
      <c r="BD19" s="275"/>
      <c r="BE19" s="73"/>
      <c r="BF19" s="180"/>
      <c r="BG19" s="275"/>
      <c r="BH19" s="73"/>
      <c r="BI19" s="274"/>
      <c r="BJ19" s="148"/>
      <c r="BK19" s="251"/>
      <c r="BL19" s="251"/>
      <c r="BM19" s="251"/>
      <c r="BN19" s="276"/>
      <c r="BO19" s="274"/>
      <c r="BP19" s="274"/>
      <c r="BQ19" s="274"/>
      <c r="BR19" s="274"/>
      <c r="BS19" s="274"/>
      <c r="BT19" s="180"/>
      <c r="BU19" s="148"/>
      <c r="BV19" s="275"/>
      <c r="BW19" s="275"/>
      <c r="BX19" s="277"/>
      <c r="BY19" s="275"/>
      <c r="BZ19" s="275"/>
      <c r="CA19" s="275"/>
      <c r="CB19" s="275"/>
      <c r="CC19" s="275"/>
      <c r="CD19" s="180"/>
      <c r="CE19" s="148"/>
      <c r="CF19" s="149"/>
      <c r="CG19" s="149"/>
      <c r="CH19" s="149"/>
      <c r="CI19" s="149"/>
      <c r="CJ19" s="149"/>
      <c r="CK19" s="149"/>
      <c r="CL19" s="149"/>
      <c r="CM19" s="149"/>
      <c r="CN19" s="278"/>
      <c r="CO19" s="148"/>
      <c r="CP19" s="108"/>
      <c r="CQ19" s="279"/>
      <c r="CR19" s="108"/>
      <c r="CS19" s="108"/>
      <c r="CT19" s="108"/>
      <c r="CU19" s="108"/>
      <c r="CV19" s="108"/>
      <c r="CW19" s="280"/>
      <c r="CX19" s="180"/>
      <c r="CY19" s="148"/>
      <c r="CZ19" s="281"/>
      <c r="DA19" s="281"/>
      <c r="DB19" s="281"/>
      <c r="DC19" s="281"/>
      <c r="DD19" s="281"/>
      <c r="DE19" s="281"/>
      <c r="DF19" s="281"/>
      <c r="DG19" s="281"/>
      <c r="DH19" s="278"/>
      <c r="DI19" s="148"/>
      <c r="DJ19" s="275"/>
      <c r="DK19" s="73"/>
      <c r="DL19" s="296"/>
      <c r="DM19" s="282"/>
      <c r="DN19" s="73"/>
      <c r="DO19" s="297"/>
      <c r="DP19" s="298"/>
      <c r="DQ19" s="275"/>
      <c r="DR19" s="73"/>
      <c r="DS19" s="73"/>
      <c r="DT19" s="275"/>
      <c r="DU19" s="284"/>
      <c r="DV19" s="285"/>
      <c r="DW19" s="148"/>
      <c r="DX19" s="285"/>
      <c r="DY19" s="285"/>
      <c r="DZ19" s="285"/>
      <c r="EA19" s="285"/>
      <c r="EB19" s="285"/>
      <c r="EC19" s="298"/>
      <c r="ED19" s="148"/>
      <c r="EE19" s="108"/>
      <c r="EF19" s="286"/>
      <c r="EG19" s="286"/>
      <c r="EH19" s="287"/>
      <c r="EI19" s="287"/>
      <c r="EJ19" s="287"/>
      <c r="EK19" s="148"/>
      <c r="EL19" s="288"/>
      <c r="EM19" s="275"/>
      <c r="EN19" s="275"/>
      <c r="EO19" s="275"/>
      <c r="EP19" s="280"/>
      <c r="EQ19" s="280"/>
      <c r="ER19" s="275"/>
      <c r="ES19" s="275"/>
      <c r="ET19" s="289"/>
      <c r="EU19" s="148"/>
      <c r="EV19" s="275"/>
      <c r="EW19" s="73"/>
      <c r="EX19" s="298"/>
      <c r="EY19" s="275"/>
      <c r="EZ19" s="73"/>
      <c r="FA19" s="299"/>
      <c r="FB19" s="275"/>
      <c r="FC19" s="73"/>
      <c r="FD19" s="180"/>
      <c r="FE19" s="148"/>
      <c r="FF19" s="290"/>
      <c r="FG19" s="290"/>
      <c r="FH19" s="286"/>
      <c r="FI19" s="285"/>
      <c r="FJ19" s="285"/>
      <c r="FK19" s="205"/>
      <c r="FL19" s="275"/>
      <c r="FM19" s="291"/>
      <c r="FN19" s="184"/>
      <c r="FO19" s="148"/>
      <c r="FP19" s="288"/>
      <c r="FQ19" s="275"/>
      <c r="FR19" s="275"/>
      <c r="FS19" s="275"/>
      <c r="FT19" s="280"/>
      <c r="FU19" s="280"/>
      <c r="FV19" s="275"/>
      <c r="FW19" s="275"/>
      <c r="FX19" s="148"/>
      <c r="FY19" s="292"/>
      <c r="FZ19" s="292"/>
      <c r="GA19" s="292"/>
      <c r="GB19" s="292"/>
      <c r="GC19" s="292"/>
      <c r="GD19" s="292"/>
      <c r="GE19" s="292"/>
      <c r="GF19" s="302"/>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row>
    <row r="20" spans="1:187" ht="12" customHeight="1">
      <c r="A20" s="57" t="s">
        <v>213</v>
      </c>
      <c r="B20" s="59">
        <v>689.2765</v>
      </c>
      <c r="C20" s="59">
        <v>702.0808000000001</v>
      </c>
      <c r="D20" s="60">
        <f t="shared" si="0"/>
        <v>0.018576434855968493</v>
      </c>
      <c r="E20" s="791"/>
      <c r="F20" s="59">
        <v>461.7235</v>
      </c>
      <c r="G20" s="59">
        <v>467.91919999999993</v>
      </c>
      <c r="H20" s="271">
        <f t="shared" si="1"/>
        <v>0.013418636911484816</v>
      </c>
      <c r="I20" s="213"/>
      <c r="J20" s="272"/>
      <c r="K20" s="148"/>
      <c r="L20" s="250"/>
      <c r="M20" s="75"/>
      <c r="N20" s="76"/>
      <c r="O20" s="251"/>
      <c r="P20" s="250"/>
      <c r="Q20" s="75"/>
      <c r="R20" s="252"/>
      <c r="S20" s="67"/>
      <c r="AC20" s="148"/>
      <c r="AD20" s="108"/>
      <c r="AE20" s="73"/>
      <c r="AF20" s="108"/>
      <c r="AG20" s="73"/>
      <c r="AH20" s="108"/>
      <c r="AI20" s="73"/>
      <c r="AJ20" s="273"/>
      <c r="AK20" s="108"/>
      <c r="AL20" s="73"/>
      <c r="AM20" s="294"/>
      <c r="AN20" s="148"/>
      <c r="AO20" s="252"/>
      <c r="AP20" s="252"/>
      <c r="AQ20" s="252"/>
      <c r="AR20" s="252"/>
      <c r="AS20" s="252"/>
      <c r="AT20" s="274"/>
      <c r="AU20" s="274"/>
      <c r="AW20" s="148"/>
      <c r="AX20" s="275"/>
      <c r="AY20" s="73"/>
      <c r="AZ20" s="273"/>
      <c r="BA20" s="275"/>
      <c r="BB20" s="73"/>
      <c r="BD20" s="275"/>
      <c r="BE20" s="73"/>
      <c r="BG20" s="275"/>
      <c r="BH20" s="73"/>
      <c r="BI20" s="274"/>
      <c r="BJ20" s="148"/>
      <c r="BK20" s="251"/>
      <c r="BL20" s="251"/>
      <c r="BM20" s="251"/>
      <c r="BN20" s="276"/>
      <c r="BO20" s="274"/>
      <c r="BP20" s="274"/>
      <c r="BQ20" s="274"/>
      <c r="BR20" s="274"/>
      <c r="BS20" s="274"/>
      <c r="BU20" s="148"/>
      <c r="BV20" s="275"/>
      <c r="BW20" s="275"/>
      <c r="BX20" s="277"/>
      <c r="BY20" s="275"/>
      <c r="BZ20" s="275"/>
      <c r="CA20" s="275"/>
      <c r="CB20" s="275"/>
      <c r="CC20" s="275"/>
      <c r="CE20" s="148"/>
      <c r="CF20" s="149"/>
      <c r="CG20" s="149"/>
      <c r="CH20" s="149"/>
      <c r="CI20" s="149"/>
      <c r="CJ20" s="149"/>
      <c r="CK20" s="149"/>
      <c r="CL20" s="149"/>
      <c r="CM20" s="149"/>
      <c r="CN20" s="278"/>
      <c r="CO20" s="148"/>
      <c r="CP20" s="108"/>
      <c r="CQ20" s="279"/>
      <c r="CR20" s="108"/>
      <c r="CS20" s="108"/>
      <c r="CT20" s="108"/>
      <c r="CU20" s="108"/>
      <c r="CV20" s="108"/>
      <c r="CW20" s="280"/>
      <c r="CY20" s="148"/>
      <c r="CZ20" s="281"/>
      <c r="DA20" s="281"/>
      <c r="DB20" s="281"/>
      <c r="DC20" s="281"/>
      <c r="DD20" s="281"/>
      <c r="DE20" s="281"/>
      <c r="DF20" s="281"/>
      <c r="DG20" s="281"/>
      <c r="DH20" s="278"/>
      <c r="DI20" s="148"/>
      <c r="DJ20" s="275"/>
      <c r="DK20" s="73"/>
      <c r="DL20" s="296"/>
      <c r="DM20" s="282"/>
      <c r="DN20" s="73"/>
      <c r="DO20" s="297"/>
      <c r="DP20" s="298"/>
      <c r="DQ20" s="275"/>
      <c r="DR20" s="73"/>
      <c r="DS20" s="73"/>
      <c r="DT20" s="275"/>
      <c r="DU20" s="300"/>
      <c r="DV20" s="285"/>
      <c r="DW20" s="148"/>
      <c r="DX20" s="285"/>
      <c r="DY20" s="285"/>
      <c r="DZ20" s="285"/>
      <c r="EA20" s="285"/>
      <c r="EB20" s="285"/>
      <c r="EC20" s="298"/>
      <c r="ED20" s="148"/>
      <c r="EE20" s="108"/>
      <c r="EF20" s="286"/>
      <c r="EG20" s="286"/>
      <c r="EH20" s="287"/>
      <c r="EI20" s="287"/>
      <c r="EJ20" s="287"/>
      <c r="EK20" s="148"/>
      <c r="EL20" s="288"/>
      <c r="EM20" s="275"/>
      <c r="EN20" s="275"/>
      <c r="EO20" s="275"/>
      <c r="EP20" s="280"/>
      <c r="EQ20" s="280"/>
      <c r="ER20" s="275"/>
      <c r="ES20" s="275"/>
      <c r="ET20" s="289"/>
      <c r="EU20" s="148"/>
      <c r="EV20" s="275"/>
      <c r="EW20" s="73"/>
      <c r="EX20" s="298"/>
      <c r="EY20" s="275"/>
      <c r="EZ20" s="73"/>
      <c r="FA20" s="299"/>
      <c r="FB20" s="275"/>
      <c r="FC20" s="73"/>
      <c r="FE20" s="148"/>
      <c r="FF20" s="290"/>
      <c r="FG20" s="290"/>
      <c r="FH20" s="286"/>
      <c r="FI20" s="285"/>
      <c r="FJ20" s="285"/>
      <c r="FK20" s="205"/>
      <c r="FL20" s="275"/>
      <c r="FM20" s="291"/>
      <c r="FO20" s="148"/>
      <c r="FP20" s="288"/>
      <c r="FQ20" s="275"/>
      <c r="FR20" s="275"/>
      <c r="FS20" s="275"/>
      <c r="FT20" s="280"/>
      <c r="FU20" s="280"/>
      <c r="FV20" s="275"/>
      <c r="FW20" s="275"/>
      <c r="FX20" s="148"/>
      <c r="FY20" s="292"/>
      <c r="FZ20" s="292"/>
      <c r="GA20" s="292"/>
      <c r="GB20" s="292"/>
      <c r="GC20" s="292"/>
      <c r="GD20" s="292"/>
      <c r="GE20" s="292"/>
    </row>
    <row r="21" spans="1:246" s="13" customFormat="1" ht="12" customHeight="1">
      <c r="A21" s="68" t="s">
        <v>214</v>
      </c>
      <c r="B21" s="70">
        <v>1266.51627</v>
      </c>
      <c r="C21" s="70">
        <v>1271.7855630000001</v>
      </c>
      <c r="D21" s="71">
        <f t="shared" si="0"/>
        <v>0.00416046214708321</v>
      </c>
      <c r="E21" s="790"/>
      <c r="F21" s="70">
        <v>782.858321</v>
      </c>
      <c r="G21" s="70">
        <v>769.692195</v>
      </c>
      <c r="H21" s="293">
        <f t="shared" si="1"/>
        <v>-0.016818018850693228</v>
      </c>
      <c r="I21" s="213"/>
      <c r="J21" s="272"/>
      <c r="K21" s="148"/>
      <c r="L21" s="250"/>
      <c r="M21" s="75"/>
      <c r="N21" s="76"/>
      <c r="O21" s="251"/>
      <c r="P21" s="250"/>
      <c r="Q21" s="75"/>
      <c r="R21" s="252"/>
      <c r="S21" s="67"/>
      <c r="T21" s="152"/>
      <c r="U21" s="152"/>
      <c r="V21" s="152"/>
      <c r="W21" s="152"/>
      <c r="X21" s="152"/>
      <c r="Y21" s="9"/>
      <c r="Z21" s="9"/>
      <c r="AA21" s="152"/>
      <c r="AB21" s="152"/>
      <c r="AC21" s="148"/>
      <c r="AD21" s="108"/>
      <c r="AE21" s="73"/>
      <c r="AF21" s="108"/>
      <c r="AG21" s="73"/>
      <c r="AH21" s="108"/>
      <c r="AI21" s="73"/>
      <c r="AJ21" s="273"/>
      <c r="AK21" s="108"/>
      <c r="AL21" s="73"/>
      <c r="AM21" s="294"/>
      <c r="AN21" s="148"/>
      <c r="AO21" s="252"/>
      <c r="AP21" s="252"/>
      <c r="AQ21" s="252"/>
      <c r="AR21" s="252"/>
      <c r="AS21" s="252"/>
      <c r="AT21" s="274"/>
      <c r="AU21" s="274"/>
      <c r="AV21" s="180"/>
      <c r="AW21" s="148"/>
      <c r="AX21" s="275"/>
      <c r="AY21" s="73"/>
      <c r="AZ21" s="273"/>
      <c r="BA21" s="275"/>
      <c r="BB21" s="73"/>
      <c r="BC21" s="180"/>
      <c r="BD21" s="275"/>
      <c r="BE21" s="73"/>
      <c r="BF21" s="180"/>
      <c r="BG21" s="275"/>
      <c r="BH21" s="73"/>
      <c r="BI21" s="274"/>
      <c r="BJ21" s="148"/>
      <c r="BK21" s="251"/>
      <c r="BL21" s="251"/>
      <c r="BM21" s="251"/>
      <c r="BN21" s="276"/>
      <c r="BO21" s="274"/>
      <c r="BP21" s="274"/>
      <c r="BQ21" s="274"/>
      <c r="BR21" s="274"/>
      <c r="BS21" s="274"/>
      <c r="BT21" s="180"/>
      <c r="BU21" s="148"/>
      <c r="BV21" s="275"/>
      <c r="BW21" s="275"/>
      <c r="BX21" s="277"/>
      <c r="BY21" s="275"/>
      <c r="BZ21" s="275"/>
      <c r="CA21" s="275"/>
      <c r="CB21" s="275"/>
      <c r="CC21" s="275"/>
      <c r="CD21" s="180"/>
      <c r="CE21" s="148"/>
      <c r="CF21" s="149"/>
      <c r="CG21" s="149"/>
      <c r="CH21" s="149"/>
      <c r="CI21" s="149"/>
      <c r="CJ21" s="149"/>
      <c r="CK21" s="149"/>
      <c r="CL21" s="149"/>
      <c r="CM21" s="149"/>
      <c r="CN21" s="278"/>
      <c r="CO21" s="148"/>
      <c r="CP21" s="108"/>
      <c r="CQ21" s="279"/>
      <c r="CR21" s="108"/>
      <c r="CS21" s="108"/>
      <c r="CT21" s="108"/>
      <c r="CU21" s="108"/>
      <c r="CV21" s="108"/>
      <c r="CW21" s="280"/>
      <c r="CX21" s="180"/>
      <c r="CY21" s="148"/>
      <c r="CZ21" s="281"/>
      <c r="DA21" s="281"/>
      <c r="DB21" s="281"/>
      <c r="DC21" s="281"/>
      <c r="DD21" s="281"/>
      <c r="DE21" s="281"/>
      <c r="DF21" s="281"/>
      <c r="DG21" s="281"/>
      <c r="DH21" s="278"/>
      <c r="DI21" s="148"/>
      <c r="DJ21" s="275"/>
      <c r="DK21" s="73"/>
      <c r="DL21" s="296"/>
      <c r="DM21" s="282"/>
      <c r="DN21" s="73"/>
      <c r="DO21" s="297"/>
      <c r="DP21" s="298"/>
      <c r="DQ21" s="275"/>
      <c r="DR21" s="73"/>
      <c r="DS21" s="73"/>
      <c r="DT21" s="275"/>
      <c r="DU21" s="284"/>
      <c r="DV21" s="285"/>
      <c r="DW21" s="148"/>
      <c r="DX21" s="285"/>
      <c r="DY21" s="285"/>
      <c r="DZ21" s="285"/>
      <c r="EA21" s="285"/>
      <c r="EB21" s="285"/>
      <c r="EC21" s="298"/>
      <c r="ED21" s="148"/>
      <c r="EE21" s="108"/>
      <c r="EF21" s="286"/>
      <c r="EG21" s="286"/>
      <c r="EH21" s="287"/>
      <c r="EI21" s="287"/>
      <c r="EJ21" s="287"/>
      <c r="EK21" s="148"/>
      <c r="EL21" s="288"/>
      <c r="EM21" s="275"/>
      <c r="EN21" s="275"/>
      <c r="EO21" s="275"/>
      <c r="EP21" s="280"/>
      <c r="EQ21" s="280"/>
      <c r="ER21" s="275"/>
      <c r="ES21" s="275"/>
      <c r="ET21" s="289"/>
      <c r="EU21" s="148"/>
      <c r="EV21" s="275"/>
      <c r="EW21" s="73"/>
      <c r="EX21" s="298"/>
      <c r="EY21" s="275"/>
      <c r="EZ21" s="73"/>
      <c r="FA21" s="299"/>
      <c r="FB21" s="275"/>
      <c r="FC21" s="73"/>
      <c r="FD21" s="180"/>
      <c r="FE21" s="148"/>
      <c r="FF21" s="290"/>
      <c r="FG21" s="290"/>
      <c r="FH21" s="286"/>
      <c r="FI21" s="285"/>
      <c r="FJ21" s="285"/>
      <c r="FK21" s="205"/>
      <c r="FL21" s="275"/>
      <c r="FM21" s="291"/>
      <c r="FN21" s="184"/>
      <c r="FO21" s="148"/>
      <c r="FP21" s="288"/>
      <c r="FQ21" s="275"/>
      <c r="FR21" s="275"/>
      <c r="FS21" s="275"/>
      <c r="FT21" s="280"/>
      <c r="FU21" s="280"/>
      <c r="FV21" s="275"/>
      <c r="FW21" s="275"/>
      <c r="FX21" s="148"/>
      <c r="FY21" s="292"/>
      <c r="FZ21" s="292"/>
      <c r="GA21" s="292"/>
      <c r="GB21" s="292"/>
      <c r="GC21" s="292"/>
      <c r="GD21" s="292"/>
      <c r="GE21" s="292"/>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row>
    <row r="22" spans="1:187" ht="12" customHeight="1">
      <c r="A22" s="57" t="s">
        <v>215</v>
      </c>
      <c r="B22" s="59">
        <v>414.83473399999997</v>
      </c>
      <c r="C22" s="59">
        <v>434.911315</v>
      </c>
      <c r="D22" s="60">
        <f t="shared" si="0"/>
        <v>0.048396576647316225</v>
      </c>
      <c r="E22" s="791"/>
      <c r="F22" s="59">
        <v>231.902238</v>
      </c>
      <c r="G22" s="59">
        <v>273.20793599999996</v>
      </c>
      <c r="H22" s="271">
        <f t="shared" si="1"/>
        <v>0.17811685801842048</v>
      </c>
      <c r="I22" s="213"/>
      <c r="J22" s="272"/>
      <c r="K22" s="148"/>
      <c r="L22" s="250"/>
      <c r="M22" s="75"/>
      <c r="N22" s="76"/>
      <c r="O22" s="251"/>
      <c r="P22" s="250"/>
      <c r="Q22" s="75"/>
      <c r="R22" s="252"/>
      <c r="S22" s="67"/>
      <c r="AC22" s="148"/>
      <c r="AD22" s="108"/>
      <c r="AE22" s="73"/>
      <c r="AF22" s="108"/>
      <c r="AG22" s="73"/>
      <c r="AH22" s="108"/>
      <c r="AI22" s="73"/>
      <c r="AJ22" s="273"/>
      <c r="AK22" s="108"/>
      <c r="AL22" s="73"/>
      <c r="AM22" s="294"/>
      <c r="AN22" s="148"/>
      <c r="AO22" s="252"/>
      <c r="AP22" s="252"/>
      <c r="AQ22" s="252"/>
      <c r="AR22" s="252"/>
      <c r="AS22" s="252"/>
      <c r="AT22" s="274"/>
      <c r="AU22" s="274"/>
      <c r="AW22" s="148"/>
      <c r="AX22" s="275"/>
      <c r="AY22" s="73"/>
      <c r="AZ22" s="273"/>
      <c r="BA22" s="275"/>
      <c r="BB22" s="73"/>
      <c r="BD22" s="275"/>
      <c r="BE22" s="73"/>
      <c r="BG22" s="275"/>
      <c r="BH22" s="73"/>
      <c r="BI22" s="274"/>
      <c r="BJ22" s="148"/>
      <c r="BK22" s="251"/>
      <c r="BL22" s="251"/>
      <c r="BM22" s="251"/>
      <c r="BN22" s="276"/>
      <c r="BO22" s="274"/>
      <c r="BP22" s="274"/>
      <c r="BQ22" s="274"/>
      <c r="BR22" s="274"/>
      <c r="BS22" s="274"/>
      <c r="BU22" s="148"/>
      <c r="BV22" s="275"/>
      <c r="BW22" s="275"/>
      <c r="BX22" s="277"/>
      <c r="BY22" s="275"/>
      <c r="BZ22" s="275"/>
      <c r="CA22" s="275"/>
      <c r="CB22" s="275"/>
      <c r="CC22" s="275"/>
      <c r="CE22" s="148"/>
      <c r="CF22" s="149"/>
      <c r="CG22" s="149"/>
      <c r="CH22" s="149"/>
      <c r="CI22" s="149"/>
      <c r="CJ22" s="149"/>
      <c r="CK22" s="149"/>
      <c r="CL22" s="149"/>
      <c r="CM22" s="149"/>
      <c r="CN22" s="278"/>
      <c r="CO22" s="148"/>
      <c r="CP22" s="108"/>
      <c r="CQ22" s="279"/>
      <c r="CR22" s="108"/>
      <c r="CS22" s="108"/>
      <c r="CT22" s="108"/>
      <c r="CU22" s="108"/>
      <c r="CV22" s="108"/>
      <c r="CW22" s="280"/>
      <c r="CY22" s="148"/>
      <c r="CZ22" s="281"/>
      <c r="DA22" s="281"/>
      <c r="DB22" s="281"/>
      <c r="DC22" s="281"/>
      <c r="DD22" s="281"/>
      <c r="DE22" s="281"/>
      <c r="DF22" s="281"/>
      <c r="DG22" s="281"/>
      <c r="DH22" s="278"/>
      <c r="DI22" s="148"/>
      <c r="DJ22" s="275"/>
      <c r="DK22" s="73"/>
      <c r="DL22" s="296"/>
      <c r="DM22" s="282"/>
      <c r="DN22" s="73"/>
      <c r="DO22" s="297"/>
      <c r="DP22" s="298"/>
      <c r="DQ22" s="275"/>
      <c r="DR22" s="73"/>
      <c r="DS22" s="73"/>
      <c r="DT22" s="275"/>
      <c r="DU22" s="300"/>
      <c r="DV22" s="285"/>
      <c r="DW22" s="148"/>
      <c r="DX22" s="285"/>
      <c r="DY22" s="285"/>
      <c r="DZ22" s="285"/>
      <c r="EA22" s="285"/>
      <c r="EB22" s="285"/>
      <c r="EC22" s="298"/>
      <c r="ED22" s="148"/>
      <c r="EE22" s="108"/>
      <c r="EF22" s="286"/>
      <c r="EG22" s="286"/>
      <c r="EH22" s="287"/>
      <c r="EI22" s="287"/>
      <c r="EJ22" s="287"/>
      <c r="EK22" s="148"/>
      <c r="EL22" s="288"/>
      <c r="EM22" s="275"/>
      <c r="EN22" s="275"/>
      <c r="EO22" s="275"/>
      <c r="EP22" s="280"/>
      <c r="EQ22" s="280"/>
      <c r="ER22" s="275"/>
      <c r="ES22" s="275"/>
      <c r="ET22" s="289"/>
      <c r="EU22" s="148"/>
      <c r="EV22" s="275"/>
      <c r="EW22" s="73"/>
      <c r="EX22" s="298"/>
      <c r="EY22" s="275"/>
      <c r="EZ22" s="73"/>
      <c r="FA22" s="299"/>
      <c r="FB22" s="275"/>
      <c r="FC22" s="73"/>
      <c r="FE22" s="148"/>
      <c r="FF22" s="290"/>
      <c r="FG22" s="290"/>
      <c r="FH22" s="286"/>
      <c r="FI22" s="285"/>
      <c r="FJ22" s="285"/>
      <c r="FK22" s="205"/>
      <c r="FL22" s="275"/>
      <c r="FM22" s="291"/>
      <c r="FO22" s="148"/>
      <c r="FP22" s="288"/>
      <c r="FQ22" s="275"/>
      <c r="FR22" s="275"/>
      <c r="FS22" s="275"/>
      <c r="FT22" s="280"/>
      <c r="FU22" s="280"/>
      <c r="FV22" s="275"/>
      <c r="FW22" s="275"/>
      <c r="FX22" s="148"/>
      <c r="FY22" s="292"/>
      <c r="FZ22" s="292"/>
      <c r="GA22" s="292"/>
      <c r="GB22" s="292"/>
      <c r="GC22" s="292"/>
      <c r="GD22" s="292"/>
      <c r="GE22" s="292"/>
    </row>
    <row r="23" spans="1:246" s="13" customFormat="1" ht="12" customHeight="1">
      <c r="A23" s="68" t="s">
        <v>216</v>
      </c>
      <c r="B23" s="70">
        <v>504.48181900000003</v>
      </c>
      <c r="C23" s="70">
        <v>505.207339</v>
      </c>
      <c r="D23" s="71">
        <f t="shared" si="0"/>
        <v>0.0014381489533916714</v>
      </c>
      <c r="E23" s="790"/>
      <c r="F23" s="70">
        <v>359.347114</v>
      </c>
      <c r="G23" s="70">
        <v>333.258277</v>
      </c>
      <c r="H23" s="293">
        <f t="shared" si="1"/>
        <v>-0.07260065820369987</v>
      </c>
      <c r="I23" s="213"/>
      <c r="J23" s="272"/>
      <c r="K23" s="148"/>
      <c r="L23" s="250"/>
      <c r="M23" s="75"/>
      <c r="N23" s="76"/>
      <c r="O23" s="251"/>
      <c r="P23" s="250"/>
      <c r="Q23" s="75"/>
      <c r="R23" s="252"/>
      <c r="S23" s="67"/>
      <c r="T23" s="152"/>
      <c r="U23" s="152"/>
      <c r="V23" s="152"/>
      <c r="W23" s="152"/>
      <c r="X23" s="152"/>
      <c r="Y23" s="9"/>
      <c r="Z23" s="9"/>
      <c r="AA23" s="152"/>
      <c r="AB23" s="152"/>
      <c r="AC23" s="148"/>
      <c r="AD23" s="108"/>
      <c r="AE23" s="73"/>
      <c r="AF23" s="108"/>
      <c r="AG23" s="73"/>
      <c r="AH23" s="108"/>
      <c r="AI23" s="73"/>
      <c r="AJ23" s="273"/>
      <c r="AK23" s="108"/>
      <c r="AL23" s="73"/>
      <c r="AM23" s="294"/>
      <c r="AN23" s="148"/>
      <c r="AO23" s="252"/>
      <c r="AP23" s="252"/>
      <c r="AQ23" s="252"/>
      <c r="AR23" s="252"/>
      <c r="AS23" s="252"/>
      <c r="AT23" s="274"/>
      <c r="AU23" s="274"/>
      <c r="AV23" s="180"/>
      <c r="AW23" s="148"/>
      <c r="AX23" s="275"/>
      <c r="AY23" s="73"/>
      <c r="AZ23" s="273"/>
      <c r="BA23" s="275"/>
      <c r="BB23" s="73"/>
      <c r="BC23" s="180"/>
      <c r="BD23" s="275"/>
      <c r="BE23" s="73"/>
      <c r="BF23" s="180"/>
      <c r="BG23" s="275"/>
      <c r="BH23" s="73"/>
      <c r="BI23" s="274"/>
      <c r="BJ23" s="148"/>
      <c r="BK23" s="251"/>
      <c r="BL23" s="251"/>
      <c r="BM23" s="251"/>
      <c r="BN23" s="276"/>
      <c r="BO23" s="274"/>
      <c r="BP23" s="274"/>
      <c r="BQ23" s="274"/>
      <c r="BR23" s="274"/>
      <c r="BS23" s="274"/>
      <c r="BT23" s="180"/>
      <c r="BU23" s="148"/>
      <c r="BV23" s="275"/>
      <c r="BW23" s="275"/>
      <c r="BX23" s="277"/>
      <c r="BY23" s="275"/>
      <c r="BZ23" s="275"/>
      <c r="CA23" s="275"/>
      <c r="CB23" s="275"/>
      <c r="CC23" s="275"/>
      <c r="CD23" s="180"/>
      <c r="CE23" s="148"/>
      <c r="CF23" s="149"/>
      <c r="CG23" s="149"/>
      <c r="CH23" s="149"/>
      <c r="CI23" s="149"/>
      <c r="CJ23" s="149"/>
      <c r="CK23" s="149"/>
      <c r="CL23" s="149"/>
      <c r="CM23" s="149"/>
      <c r="CN23" s="278"/>
      <c r="CO23" s="148"/>
      <c r="CP23" s="108"/>
      <c r="CQ23" s="279"/>
      <c r="CR23" s="108"/>
      <c r="CS23" s="108"/>
      <c r="CT23" s="108"/>
      <c r="CU23" s="108"/>
      <c r="CV23" s="108"/>
      <c r="CW23" s="280"/>
      <c r="CX23" s="180"/>
      <c r="CY23" s="148"/>
      <c r="CZ23" s="281"/>
      <c r="DA23" s="281"/>
      <c r="DB23" s="281"/>
      <c r="DC23" s="281"/>
      <c r="DD23" s="281"/>
      <c r="DE23" s="281"/>
      <c r="DF23" s="281"/>
      <c r="DG23" s="281"/>
      <c r="DH23" s="278"/>
      <c r="DI23" s="148"/>
      <c r="DJ23" s="275"/>
      <c r="DK23" s="73"/>
      <c r="DL23" s="296"/>
      <c r="DM23" s="282"/>
      <c r="DN23" s="73"/>
      <c r="DO23" s="297"/>
      <c r="DP23" s="298"/>
      <c r="DQ23" s="275"/>
      <c r="DR23" s="73"/>
      <c r="DS23" s="73"/>
      <c r="DT23" s="275"/>
      <c r="DU23" s="284"/>
      <c r="DV23" s="285"/>
      <c r="DW23" s="148"/>
      <c r="DX23" s="285"/>
      <c r="DY23" s="285"/>
      <c r="DZ23" s="285"/>
      <c r="EA23" s="285"/>
      <c r="EB23" s="285"/>
      <c r="EC23" s="298"/>
      <c r="ED23" s="148"/>
      <c r="EE23" s="108"/>
      <c r="EF23" s="286"/>
      <c r="EG23" s="286"/>
      <c r="EH23" s="287"/>
      <c r="EI23" s="287"/>
      <c r="EJ23" s="287"/>
      <c r="EK23" s="148"/>
      <c r="EL23" s="288"/>
      <c r="EM23" s="275"/>
      <c r="EN23" s="275"/>
      <c r="EO23" s="275"/>
      <c r="EP23" s="280"/>
      <c r="EQ23" s="280"/>
      <c r="ER23" s="275"/>
      <c r="ES23" s="275"/>
      <c r="ET23" s="289"/>
      <c r="EU23" s="148"/>
      <c r="EV23" s="275"/>
      <c r="EW23" s="73"/>
      <c r="EX23" s="298"/>
      <c r="EY23" s="275"/>
      <c r="EZ23" s="73"/>
      <c r="FA23" s="299"/>
      <c r="FB23" s="275"/>
      <c r="FC23" s="73"/>
      <c r="FD23" s="180"/>
      <c r="FE23" s="148"/>
      <c r="FF23" s="290"/>
      <c r="FG23" s="290"/>
      <c r="FH23" s="286"/>
      <c r="FI23" s="285"/>
      <c r="FJ23" s="285"/>
      <c r="FK23" s="205"/>
      <c r="FL23" s="275"/>
      <c r="FM23" s="291"/>
      <c r="FN23" s="184"/>
      <c r="FO23" s="148"/>
      <c r="FP23" s="288"/>
      <c r="FQ23" s="275"/>
      <c r="FR23" s="275"/>
      <c r="FS23" s="275"/>
      <c r="FT23" s="280"/>
      <c r="FU23" s="280"/>
      <c r="FV23" s="275"/>
      <c r="FW23" s="275"/>
      <c r="FX23" s="148"/>
      <c r="FY23" s="292"/>
      <c r="FZ23" s="292"/>
      <c r="GA23" s="292"/>
      <c r="GB23" s="292"/>
      <c r="GC23" s="292"/>
      <c r="GD23" s="292"/>
      <c r="GE23" s="292"/>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row>
    <row r="24" spans="1:187" ht="12" customHeight="1">
      <c r="A24" s="57" t="s">
        <v>217</v>
      </c>
      <c r="B24" s="59">
        <v>771.419</v>
      </c>
      <c r="C24" s="59">
        <v>780.37186</v>
      </c>
      <c r="D24" s="60">
        <f t="shared" si="0"/>
        <v>0.011605703255947786</v>
      </c>
      <c r="E24" s="791"/>
      <c r="F24" s="59">
        <v>635.516</v>
      </c>
      <c r="G24" s="59">
        <v>607.223</v>
      </c>
      <c r="H24" s="271">
        <f t="shared" si="1"/>
        <v>-0.04451972885025712</v>
      </c>
      <c r="I24" s="213"/>
      <c r="J24" s="272"/>
      <c r="K24" s="148"/>
      <c r="L24" s="250"/>
      <c r="M24" s="75"/>
      <c r="N24" s="76"/>
      <c r="O24" s="251"/>
      <c r="P24" s="250"/>
      <c r="Q24" s="75"/>
      <c r="R24" s="252"/>
      <c r="S24" s="67"/>
      <c r="AC24" s="148"/>
      <c r="AD24" s="108"/>
      <c r="AE24" s="73"/>
      <c r="AF24" s="108"/>
      <c r="AG24" s="73"/>
      <c r="AH24" s="108"/>
      <c r="AI24" s="73"/>
      <c r="AJ24" s="273"/>
      <c r="AK24" s="108"/>
      <c r="AL24" s="73"/>
      <c r="AM24" s="294"/>
      <c r="AN24" s="148"/>
      <c r="AO24" s="252"/>
      <c r="AP24" s="252"/>
      <c r="AQ24" s="252"/>
      <c r="AR24" s="252"/>
      <c r="AS24" s="252"/>
      <c r="AT24" s="274"/>
      <c r="AU24" s="274"/>
      <c r="AW24" s="148"/>
      <c r="AX24" s="275"/>
      <c r="AY24" s="73"/>
      <c r="AZ24" s="273"/>
      <c r="BA24" s="275"/>
      <c r="BB24" s="73"/>
      <c r="BD24" s="275"/>
      <c r="BE24" s="73"/>
      <c r="BG24" s="275"/>
      <c r="BH24" s="73"/>
      <c r="BI24" s="274"/>
      <c r="BJ24" s="148"/>
      <c r="BK24" s="251"/>
      <c r="BL24" s="251"/>
      <c r="BM24" s="251"/>
      <c r="BN24" s="276"/>
      <c r="BO24" s="274"/>
      <c r="BP24" s="274"/>
      <c r="BQ24" s="274"/>
      <c r="BR24" s="274"/>
      <c r="BS24" s="274"/>
      <c r="BU24" s="148"/>
      <c r="BV24" s="275"/>
      <c r="BW24" s="275"/>
      <c r="BX24" s="277"/>
      <c r="BY24" s="275"/>
      <c r="BZ24" s="275"/>
      <c r="CA24" s="275"/>
      <c r="CB24" s="275"/>
      <c r="CC24" s="275"/>
      <c r="CE24" s="148"/>
      <c r="CF24" s="149"/>
      <c r="CG24" s="149"/>
      <c r="CH24" s="149"/>
      <c r="CI24" s="149"/>
      <c r="CJ24" s="149"/>
      <c r="CK24" s="149"/>
      <c r="CL24" s="149"/>
      <c r="CM24" s="149"/>
      <c r="CN24" s="278"/>
      <c r="CO24" s="148"/>
      <c r="CP24" s="108"/>
      <c r="CQ24" s="279"/>
      <c r="CR24" s="108"/>
      <c r="CS24" s="108"/>
      <c r="CT24" s="108"/>
      <c r="CU24" s="108"/>
      <c r="CV24" s="108"/>
      <c r="CW24" s="280"/>
      <c r="CY24" s="148"/>
      <c r="CZ24" s="281"/>
      <c r="DA24" s="281"/>
      <c r="DB24" s="281"/>
      <c r="DC24" s="281"/>
      <c r="DD24" s="281"/>
      <c r="DE24" s="281"/>
      <c r="DF24" s="281"/>
      <c r="DG24" s="281"/>
      <c r="DH24" s="278"/>
      <c r="DI24" s="148"/>
      <c r="DJ24" s="275"/>
      <c r="DK24" s="73"/>
      <c r="DL24" s="296"/>
      <c r="DM24" s="282"/>
      <c r="DN24" s="73"/>
      <c r="DO24" s="297"/>
      <c r="DP24" s="298"/>
      <c r="DQ24" s="275"/>
      <c r="DR24" s="73"/>
      <c r="DS24" s="73"/>
      <c r="DT24" s="275"/>
      <c r="DU24" s="284"/>
      <c r="DV24" s="285"/>
      <c r="DW24" s="148"/>
      <c r="DX24" s="285"/>
      <c r="DY24" s="285"/>
      <c r="DZ24" s="285"/>
      <c r="EA24" s="285"/>
      <c r="EB24" s="285"/>
      <c r="EC24" s="298"/>
      <c r="ED24" s="148"/>
      <c r="EE24" s="108"/>
      <c r="EF24" s="286"/>
      <c r="EG24" s="286"/>
      <c r="EH24" s="287"/>
      <c r="EI24" s="287"/>
      <c r="EJ24" s="287"/>
      <c r="EK24" s="148"/>
      <c r="EL24" s="288"/>
      <c r="EM24" s="275"/>
      <c r="EN24" s="275"/>
      <c r="EO24" s="275"/>
      <c r="EP24" s="280"/>
      <c r="EQ24" s="280"/>
      <c r="ER24" s="275"/>
      <c r="ES24" s="275"/>
      <c r="ET24" s="289"/>
      <c r="EU24" s="148"/>
      <c r="EV24" s="275"/>
      <c r="EW24" s="73"/>
      <c r="EX24" s="298"/>
      <c r="EY24" s="275"/>
      <c r="EZ24" s="73"/>
      <c r="FA24" s="299"/>
      <c r="FB24" s="275"/>
      <c r="FC24" s="73"/>
      <c r="FE24" s="148"/>
      <c r="FF24" s="290"/>
      <c r="FG24" s="290"/>
      <c r="FH24" s="286"/>
      <c r="FI24" s="285"/>
      <c r="FJ24" s="285"/>
      <c r="FK24" s="205"/>
      <c r="FL24" s="275"/>
      <c r="FM24" s="291"/>
      <c r="FO24" s="148"/>
      <c r="FP24" s="288"/>
      <c r="FQ24" s="275"/>
      <c r="FR24" s="275"/>
      <c r="FS24" s="275"/>
      <c r="FT24" s="280"/>
      <c r="FU24" s="280"/>
      <c r="FV24" s="275"/>
      <c r="FW24" s="275"/>
      <c r="FX24" s="148"/>
      <c r="FY24" s="292"/>
      <c r="FZ24" s="292"/>
      <c r="GA24" s="292"/>
      <c r="GB24" s="292"/>
      <c r="GC24" s="292"/>
      <c r="GD24" s="292"/>
      <c r="GE24" s="292"/>
    </row>
    <row r="25" spans="1:246" s="13" customFormat="1" ht="12" customHeight="1">
      <c r="A25" s="68" t="s">
        <v>218</v>
      </c>
      <c r="B25" s="70">
        <v>642.8934810000001</v>
      </c>
      <c r="C25" s="70">
        <v>645.910243</v>
      </c>
      <c r="D25" s="71">
        <f t="shared" si="0"/>
        <v>0.004692475642010807</v>
      </c>
      <c r="E25" s="790"/>
      <c r="F25" s="70">
        <v>333.838082</v>
      </c>
      <c r="G25" s="70">
        <v>314.007544</v>
      </c>
      <c r="H25" s="293">
        <f t="shared" si="1"/>
        <v>-0.05940166526597768</v>
      </c>
      <c r="I25" s="213"/>
      <c r="J25" s="272"/>
      <c r="K25" s="148"/>
      <c r="L25" s="250"/>
      <c r="M25" s="75"/>
      <c r="N25" s="76"/>
      <c r="O25" s="251"/>
      <c r="P25" s="250"/>
      <c r="Q25" s="75"/>
      <c r="R25" s="252"/>
      <c r="S25" s="67"/>
      <c r="T25" s="152"/>
      <c r="U25" s="152"/>
      <c r="V25" s="152"/>
      <c r="W25" s="152"/>
      <c r="X25" s="152"/>
      <c r="Y25" s="9"/>
      <c r="Z25" s="9"/>
      <c r="AA25" s="152"/>
      <c r="AB25" s="152"/>
      <c r="AC25" s="148"/>
      <c r="AD25" s="108"/>
      <c r="AE25" s="73"/>
      <c r="AF25" s="108"/>
      <c r="AG25" s="73"/>
      <c r="AH25" s="108"/>
      <c r="AI25" s="73"/>
      <c r="AJ25" s="273"/>
      <c r="AK25" s="108"/>
      <c r="AL25" s="73"/>
      <c r="AM25" s="294"/>
      <c r="AN25" s="148"/>
      <c r="AO25" s="252"/>
      <c r="AP25" s="252"/>
      <c r="AQ25" s="252"/>
      <c r="AR25" s="252"/>
      <c r="AS25" s="252"/>
      <c r="AT25" s="295"/>
      <c r="AU25" s="303"/>
      <c r="AV25" s="304"/>
      <c r="AW25" s="148"/>
      <c r="AX25" s="275"/>
      <c r="AY25" s="73"/>
      <c r="AZ25" s="273"/>
      <c r="BA25" s="275"/>
      <c r="BB25" s="73"/>
      <c r="BC25" s="180"/>
      <c r="BD25" s="275"/>
      <c r="BE25" s="73"/>
      <c r="BF25" s="180"/>
      <c r="BG25" s="275"/>
      <c r="BH25" s="73"/>
      <c r="BI25" s="274"/>
      <c r="BJ25" s="148"/>
      <c r="BK25" s="251"/>
      <c r="BL25" s="251"/>
      <c r="BM25" s="251"/>
      <c r="BN25" s="276"/>
      <c r="BO25" s="274"/>
      <c r="BP25" s="295"/>
      <c r="BQ25" s="295"/>
      <c r="BR25" s="238"/>
      <c r="BS25" s="274"/>
      <c r="BT25" s="180"/>
      <c r="BU25" s="148"/>
      <c r="BV25" s="275"/>
      <c r="BW25" s="275"/>
      <c r="BX25" s="277"/>
      <c r="BY25" s="275"/>
      <c r="BZ25" s="275"/>
      <c r="CA25" s="275"/>
      <c r="CB25" s="275"/>
      <c r="CC25" s="275"/>
      <c r="CD25" s="180"/>
      <c r="CE25" s="148"/>
      <c r="CF25" s="149"/>
      <c r="CG25" s="149"/>
      <c r="CH25" s="149"/>
      <c r="CI25" s="149"/>
      <c r="CJ25" s="149"/>
      <c r="CK25" s="149"/>
      <c r="CL25" s="149"/>
      <c r="CM25" s="149"/>
      <c r="CN25" s="278"/>
      <c r="CO25" s="148"/>
      <c r="CP25" s="108"/>
      <c r="CQ25" s="279"/>
      <c r="CR25" s="108"/>
      <c r="CS25" s="108"/>
      <c r="CT25" s="108"/>
      <c r="CU25" s="108"/>
      <c r="CV25" s="108"/>
      <c r="CW25" s="280"/>
      <c r="CX25" s="180"/>
      <c r="CY25" s="148"/>
      <c r="CZ25" s="281"/>
      <c r="DA25" s="281"/>
      <c r="DB25" s="281"/>
      <c r="DC25" s="281"/>
      <c r="DD25" s="281"/>
      <c r="DE25" s="281"/>
      <c r="DF25" s="281"/>
      <c r="DG25" s="281"/>
      <c r="DH25" s="278"/>
      <c r="DI25" s="148"/>
      <c r="DJ25" s="275"/>
      <c r="DK25" s="73"/>
      <c r="DL25" s="296"/>
      <c r="DM25" s="282"/>
      <c r="DN25" s="73"/>
      <c r="DO25" s="297"/>
      <c r="DP25" s="298"/>
      <c r="DQ25" s="275"/>
      <c r="DR25" s="73"/>
      <c r="DS25" s="73"/>
      <c r="DT25" s="275"/>
      <c r="DU25" s="284"/>
      <c r="DV25" s="285"/>
      <c r="DW25" s="148"/>
      <c r="DX25" s="285"/>
      <c r="DY25" s="285"/>
      <c r="DZ25" s="285"/>
      <c r="EA25" s="285"/>
      <c r="EB25" s="285"/>
      <c r="EC25" s="298"/>
      <c r="ED25" s="148"/>
      <c r="EE25" s="108"/>
      <c r="EF25" s="286"/>
      <c r="EG25" s="286"/>
      <c r="EH25" s="287"/>
      <c r="EI25" s="287"/>
      <c r="EJ25" s="287"/>
      <c r="EK25" s="148"/>
      <c r="EL25" s="288"/>
      <c r="EM25" s="275"/>
      <c r="EN25" s="275"/>
      <c r="EO25" s="275"/>
      <c r="EP25" s="280"/>
      <c r="EQ25" s="280"/>
      <c r="ER25" s="275"/>
      <c r="ES25" s="275"/>
      <c r="ET25" s="289"/>
      <c r="EU25" s="148"/>
      <c r="EV25" s="275"/>
      <c r="EW25" s="73"/>
      <c r="EX25" s="298"/>
      <c r="EY25" s="275"/>
      <c r="EZ25" s="73"/>
      <c r="FA25" s="299"/>
      <c r="FB25" s="275"/>
      <c r="FC25" s="73"/>
      <c r="FD25" s="180"/>
      <c r="FE25" s="148"/>
      <c r="FF25" s="290"/>
      <c r="FG25" s="290"/>
      <c r="FH25" s="286"/>
      <c r="FI25" s="285"/>
      <c r="FJ25" s="285"/>
      <c r="FK25" s="205"/>
      <c r="FL25" s="275"/>
      <c r="FM25" s="291"/>
      <c r="FN25" s="184"/>
      <c r="FO25" s="148"/>
      <c r="FP25" s="288"/>
      <c r="FQ25" s="275"/>
      <c r="FR25" s="275"/>
      <c r="FS25" s="275"/>
      <c r="FT25" s="280"/>
      <c r="FU25" s="280"/>
      <c r="FV25" s="275"/>
      <c r="FW25" s="275"/>
      <c r="FX25" s="148"/>
      <c r="FY25" s="292"/>
      <c r="FZ25" s="292"/>
      <c r="GA25" s="292"/>
      <c r="GB25" s="292"/>
      <c r="GC25" s="292"/>
      <c r="GD25" s="292"/>
      <c r="GE25" s="292"/>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row>
    <row r="26" spans="1:187" ht="12" customHeight="1">
      <c r="A26" s="57" t="s">
        <v>219</v>
      </c>
      <c r="B26" s="59">
        <v>437.1993</v>
      </c>
      <c r="C26" s="59">
        <v>438.90641700000003</v>
      </c>
      <c r="D26" s="60">
        <f t="shared" si="0"/>
        <v>0.0039046654466281527</v>
      </c>
      <c r="E26" s="791"/>
      <c r="F26" s="59">
        <v>249.8007</v>
      </c>
      <c r="G26" s="59">
        <v>251.093583</v>
      </c>
      <c r="H26" s="271">
        <f t="shared" si="1"/>
        <v>0.0051756580345851955</v>
      </c>
      <c r="I26" s="213"/>
      <c r="J26" s="272"/>
      <c r="K26" s="148"/>
      <c r="L26" s="250"/>
      <c r="M26" s="75"/>
      <c r="N26" s="76"/>
      <c r="O26" s="251"/>
      <c r="P26" s="250"/>
      <c r="Q26" s="75"/>
      <c r="R26" s="252"/>
      <c r="S26" s="67"/>
      <c r="AC26" s="148"/>
      <c r="AD26" s="108"/>
      <c r="AE26" s="73"/>
      <c r="AF26" s="108"/>
      <c r="AG26" s="73"/>
      <c r="AH26" s="108"/>
      <c r="AI26" s="73"/>
      <c r="AJ26" s="273"/>
      <c r="AK26" s="108"/>
      <c r="AL26" s="73"/>
      <c r="AM26" s="294"/>
      <c r="AN26" s="148"/>
      <c r="AO26" s="252"/>
      <c r="AP26" s="252"/>
      <c r="AQ26" s="252"/>
      <c r="AR26" s="252"/>
      <c r="AS26" s="252"/>
      <c r="AT26" s="274"/>
      <c r="AU26" s="274"/>
      <c r="AW26" s="148"/>
      <c r="AX26" s="275"/>
      <c r="AY26" s="73"/>
      <c r="AZ26" s="273"/>
      <c r="BA26" s="275"/>
      <c r="BB26" s="73"/>
      <c r="BD26" s="275"/>
      <c r="BE26" s="73"/>
      <c r="BG26" s="275"/>
      <c r="BH26" s="73"/>
      <c r="BI26" s="274"/>
      <c r="BJ26" s="148"/>
      <c r="BK26" s="251"/>
      <c r="BL26" s="251"/>
      <c r="BM26" s="251"/>
      <c r="BN26" s="276"/>
      <c r="BO26" s="274"/>
      <c r="BP26" s="274"/>
      <c r="BQ26" s="274"/>
      <c r="BR26" s="274"/>
      <c r="BS26" s="274"/>
      <c r="BU26" s="148"/>
      <c r="BV26" s="275"/>
      <c r="BW26" s="275"/>
      <c r="BX26" s="277"/>
      <c r="BY26" s="275"/>
      <c r="BZ26" s="275"/>
      <c r="CA26" s="275"/>
      <c r="CB26" s="275"/>
      <c r="CC26" s="275"/>
      <c r="CE26" s="148"/>
      <c r="CF26" s="149"/>
      <c r="CG26" s="149"/>
      <c r="CH26" s="149"/>
      <c r="CI26" s="149"/>
      <c r="CJ26" s="149"/>
      <c r="CK26" s="149"/>
      <c r="CL26" s="149"/>
      <c r="CM26" s="149"/>
      <c r="CN26" s="278"/>
      <c r="CO26" s="148"/>
      <c r="CP26" s="108"/>
      <c r="CQ26" s="279"/>
      <c r="CR26" s="108"/>
      <c r="CS26" s="108"/>
      <c r="CT26" s="108"/>
      <c r="CU26" s="108"/>
      <c r="CV26" s="108"/>
      <c r="CW26" s="280"/>
      <c r="CY26" s="148"/>
      <c r="CZ26" s="281"/>
      <c r="DA26" s="281"/>
      <c r="DB26" s="281"/>
      <c r="DC26" s="281"/>
      <c r="DD26" s="281"/>
      <c r="DE26" s="281"/>
      <c r="DF26" s="281"/>
      <c r="DG26" s="281"/>
      <c r="DH26" s="278"/>
      <c r="DI26" s="148"/>
      <c r="DJ26" s="275"/>
      <c r="DK26" s="73"/>
      <c r="DL26" s="296"/>
      <c r="DM26" s="282"/>
      <c r="DN26" s="73"/>
      <c r="DO26" s="297"/>
      <c r="DP26" s="298"/>
      <c r="DQ26" s="275"/>
      <c r="DR26" s="73"/>
      <c r="DS26" s="73"/>
      <c r="DT26" s="275"/>
      <c r="DU26" s="284"/>
      <c r="DV26" s="285"/>
      <c r="DW26" s="148"/>
      <c r="DX26" s="285"/>
      <c r="DY26" s="285"/>
      <c r="DZ26" s="285"/>
      <c r="EA26" s="285"/>
      <c r="EB26" s="285"/>
      <c r="EC26" s="298"/>
      <c r="ED26" s="148"/>
      <c r="EE26" s="108"/>
      <c r="EF26" s="286"/>
      <c r="EG26" s="286"/>
      <c r="EH26" s="287"/>
      <c r="EI26" s="287"/>
      <c r="EJ26" s="287"/>
      <c r="EK26" s="148"/>
      <c r="EL26" s="288"/>
      <c r="EM26" s="275"/>
      <c r="EN26" s="275"/>
      <c r="EO26" s="275"/>
      <c r="EP26" s="280"/>
      <c r="EQ26" s="280"/>
      <c r="ER26" s="275"/>
      <c r="ES26" s="275"/>
      <c r="ET26" s="289"/>
      <c r="EU26" s="148"/>
      <c r="EV26" s="275"/>
      <c r="EW26" s="73"/>
      <c r="EX26" s="298"/>
      <c r="EY26" s="275"/>
      <c r="EZ26" s="73"/>
      <c r="FA26" s="299"/>
      <c r="FB26" s="275"/>
      <c r="FC26" s="73"/>
      <c r="FE26" s="148"/>
      <c r="FF26" s="290"/>
      <c r="FG26" s="290"/>
      <c r="FH26" s="286"/>
      <c r="FI26" s="285"/>
      <c r="FJ26" s="285"/>
      <c r="FK26" s="205"/>
      <c r="FL26" s="275"/>
      <c r="FM26" s="291"/>
      <c r="FO26" s="148"/>
      <c r="FP26" s="288"/>
      <c r="FQ26" s="275"/>
      <c r="FR26" s="275"/>
      <c r="FS26" s="275"/>
      <c r="FT26" s="280"/>
      <c r="FU26" s="280"/>
      <c r="FV26" s="275"/>
      <c r="FW26" s="275"/>
      <c r="FX26" s="148"/>
      <c r="FY26" s="292"/>
      <c r="FZ26" s="292"/>
      <c r="GA26" s="292"/>
      <c r="GB26" s="292"/>
      <c r="GC26" s="292"/>
      <c r="GD26" s="292"/>
      <c r="GE26" s="292"/>
    </row>
    <row r="27" spans="1:246" s="13" customFormat="1" ht="12" customHeight="1">
      <c r="A27" s="68" t="s">
        <v>220</v>
      </c>
      <c r="B27" s="70">
        <v>1297.042983</v>
      </c>
      <c r="C27" s="70">
        <v>1321.9624580000002</v>
      </c>
      <c r="D27" s="71">
        <f t="shared" si="0"/>
        <v>0.01921252828673614</v>
      </c>
      <c r="E27" s="790"/>
      <c r="F27" s="70">
        <v>654.94131</v>
      </c>
      <c r="G27" s="70">
        <v>650.4911189999999</v>
      </c>
      <c r="H27" s="293">
        <f t="shared" si="1"/>
        <v>-0.006794793567075685</v>
      </c>
      <c r="I27" s="213"/>
      <c r="J27" s="272"/>
      <c r="K27" s="148"/>
      <c r="L27" s="250"/>
      <c r="M27" s="75"/>
      <c r="N27" s="76"/>
      <c r="O27" s="251"/>
      <c r="P27" s="250"/>
      <c r="Q27" s="75"/>
      <c r="R27" s="252"/>
      <c r="S27" s="67"/>
      <c r="T27" s="152"/>
      <c r="U27" s="152"/>
      <c r="V27" s="152"/>
      <c r="W27" s="152"/>
      <c r="X27" s="152"/>
      <c r="Y27" s="9"/>
      <c r="Z27" s="9"/>
      <c r="AA27" s="152"/>
      <c r="AB27" s="152"/>
      <c r="AC27" s="148"/>
      <c r="AD27" s="108"/>
      <c r="AE27" s="73"/>
      <c r="AF27" s="108"/>
      <c r="AG27" s="73"/>
      <c r="AH27" s="108"/>
      <c r="AI27" s="73"/>
      <c r="AJ27" s="273"/>
      <c r="AK27" s="108"/>
      <c r="AL27" s="73"/>
      <c r="AM27" s="294"/>
      <c r="AN27" s="148"/>
      <c r="AO27" s="252"/>
      <c r="AP27" s="252"/>
      <c r="AQ27" s="252"/>
      <c r="AR27" s="252"/>
      <c r="AS27" s="252"/>
      <c r="AT27" s="274"/>
      <c r="AU27" s="274"/>
      <c r="AV27" s="180"/>
      <c r="AW27" s="148"/>
      <c r="AX27" s="275"/>
      <c r="AY27" s="73"/>
      <c r="AZ27" s="273"/>
      <c r="BA27" s="275"/>
      <c r="BB27" s="73"/>
      <c r="BC27" s="180"/>
      <c r="BD27" s="275"/>
      <c r="BE27" s="73"/>
      <c r="BF27" s="180"/>
      <c r="BG27" s="275"/>
      <c r="BH27" s="73"/>
      <c r="BI27" s="274"/>
      <c r="BJ27" s="148"/>
      <c r="BK27" s="251"/>
      <c r="BL27" s="251"/>
      <c r="BM27" s="251"/>
      <c r="BN27" s="276"/>
      <c r="BO27" s="274"/>
      <c r="BP27" s="274"/>
      <c r="BQ27" s="274"/>
      <c r="BR27" s="274"/>
      <c r="BS27" s="274"/>
      <c r="BT27" s="180"/>
      <c r="BU27" s="148"/>
      <c r="BV27" s="275"/>
      <c r="BW27" s="275"/>
      <c r="BX27" s="277"/>
      <c r="BY27" s="275"/>
      <c r="BZ27" s="275"/>
      <c r="CA27" s="275"/>
      <c r="CB27" s="275"/>
      <c r="CC27" s="275"/>
      <c r="CD27" s="180"/>
      <c r="CE27" s="148"/>
      <c r="CF27" s="149"/>
      <c r="CG27" s="149"/>
      <c r="CH27" s="149"/>
      <c r="CI27" s="149"/>
      <c r="CJ27" s="149"/>
      <c r="CK27" s="149"/>
      <c r="CL27" s="149"/>
      <c r="CM27" s="149"/>
      <c r="CN27" s="278"/>
      <c r="CO27" s="148"/>
      <c r="CP27" s="108"/>
      <c r="CQ27" s="279"/>
      <c r="CR27" s="108"/>
      <c r="CS27" s="108"/>
      <c r="CT27" s="108"/>
      <c r="CU27" s="108"/>
      <c r="CV27" s="108"/>
      <c r="CW27" s="280"/>
      <c r="CX27" s="180"/>
      <c r="CY27" s="148"/>
      <c r="CZ27" s="281"/>
      <c r="DA27" s="281"/>
      <c r="DB27" s="281"/>
      <c r="DC27" s="281"/>
      <c r="DD27" s="281"/>
      <c r="DE27" s="281"/>
      <c r="DF27" s="281"/>
      <c r="DG27" s="281"/>
      <c r="DH27" s="278"/>
      <c r="DI27" s="148"/>
      <c r="DJ27" s="275"/>
      <c r="DK27" s="73"/>
      <c r="DL27" s="296"/>
      <c r="DM27" s="282"/>
      <c r="DN27" s="73"/>
      <c r="DO27" s="297"/>
      <c r="DP27" s="298"/>
      <c r="DQ27" s="275"/>
      <c r="DR27" s="73"/>
      <c r="DS27" s="73"/>
      <c r="DT27" s="275"/>
      <c r="DU27" s="284"/>
      <c r="DV27" s="285"/>
      <c r="DW27" s="148"/>
      <c r="DX27" s="285"/>
      <c r="DY27" s="285"/>
      <c r="DZ27" s="285"/>
      <c r="EA27" s="285"/>
      <c r="EB27" s="285"/>
      <c r="EC27" s="298"/>
      <c r="ED27" s="148"/>
      <c r="EE27" s="108"/>
      <c r="EF27" s="286"/>
      <c r="EG27" s="286"/>
      <c r="EH27" s="287"/>
      <c r="EI27" s="287"/>
      <c r="EJ27" s="287"/>
      <c r="EK27" s="148"/>
      <c r="EL27" s="288"/>
      <c r="EM27" s="275"/>
      <c r="EN27" s="275"/>
      <c r="EO27" s="275"/>
      <c r="EP27" s="280"/>
      <c r="EQ27" s="280"/>
      <c r="ER27" s="275"/>
      <c r="ES27" s="275"/>
      <c r="ET27" s="289"/>
      <c r="EU27" s="148"/>
      <c r="EV27" s="275"/>
      <c r="EW27" s="73"/>
      <c r="EX27" s="298"/>
      <c r="EY27" s="275"/>
      <c r="EZ27" s="73"/>
      <c r="FA27" s="299"/>
      <c r="FB27" s="275"/>
      <c r="FC27" s="73"/>
      <c r="FD27" s="180"/>
      <c r="FE27" s="148"/>
      <c r="FF27" s="290"/>
      <c r="FG27" s="290"/>
      <c r="FH27" s="286"/>
      <c r="FI27" s="285"/>
      <c r="FJ27" s="285"/>
      <c r="FK27" s="205"/>
      <c r="FL27" s="275"/>
      <c r="FM27" s="291"/>
      <c r="FN27" s="184"/>
      <c r="FO27" s="148"/>
      <c r="FP27" s="288"/>
      <c r="FQ27" s="275"/>
      <c r="FR27" s="275"/>
      <c r="FS27" s="275"/>
      <c r="FT27" s="280"/>
      <c r="FU27" s="280"/>
      <c r="FV27" s="275"/>
      <c r="FW27" s="275"/>
      <c r="FX27" s="148"/>
      <c r="FY27" s="292"/>
      <c r="FZ27" s="292"/>
      <c r="GA27" s="292"/>
      <c r="GB27" s="292"/>
      <c r="GC27" s="292"/>
      <c r="GD27" s="292"/>
      <c r="GE27" s="292"/>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row>
    <row r="28" spans="1:187" ht="12" customHeight="1">
      <c r="A28" s="57" t="s">
        <v>221</v>
      </c>
      <c r="B28" s="59">
        <v>1642.63</v>
      </c>
      <c r="C28" s="59">
        <v>1653.804</v>
      </c>
      <c r="D28" s="60">
        <f t="shared" si="0"/>
        <v>0.0068025057377498754</v>
      </c>
      <c r="E28" s="791"/>
      <c r="F28" s="59">
        <v>776.88</v>
      </c>
      <c r="G28" s="59">
        <v>785.99</v>
      </c>
      <c r="H28" s="271">
        <f t="shared" si="1"/>
        <v>0.011726392750489145</v>
      </c>
      <c r="I28" s="213"/>
      <c r="J28" s="272"/>
      <c r="K28" s="158"/>
      <c r="L28" s="305"/>
      <c r="M28" s="86"/>
      <c r="N28" s="87"/>
      <c r="O28" s="306"/>
      <c r="P28" s="305"/>
      <c r="Q28" s="86"/>
      <c r="R28" s="307"/>
      <c r="S28" s="67"/>
      <c r="AC28" s="148"/>
      <c r="AD28" s="108"/>
      <c r="AE28" s="73"/>
      <c r="AF28" s="108"/>
      <c r="AG28" s="73"/>
      <c r="AH28" s="108"/>
      <c r="AI28" s="73"/>
      <c r="AJ28" s="273"/>
      <c r="AK28" s="108"/>
      <c r="AL28" s="73"/>
      <c r="AM28" s="294"/>
      <c r="AN28" s="148"/>
      <c r="AO28" s="252"/>
      <c r="AP28" s="252"/>
      <c r="AQ28" s="252"/>
      <c r="AR28" s="252"/>
      <c r="AS28" s="252"/>
      <c r="AT28" s="274"/>
      <c r="AU28" s="274"/>
      <c r="AW28" s="148"/>
      <c r="AX28" s="275"/>
      <c r="AY28" s="73"/>
      <c r="AZ28" s="273"/>
      <c r="BA28" s="275"/>
      <c r="BB28" s="73"/>
      <c r="BD28" s="275"/>
      <c r="BE28" s="73"/>
      <c r="BG28" s="275"/>
      <c r="BH28" s="73"/>
      <c r="BI28" s="274"/>
      <c r="BJ28" s="148"/>
      <c r="BK28" s="251"/>
      <c r="BL28" s="251"/>
      <c r="BM28" s="251"/>
      <c r="BN28" s="276"/>
      <c r="BO28" s="274"/>
      <c r="BP28" s="274"/>
      <c r="BQ28" s="274"/>
      <c r="BR28" s="274"/>
      <c r="BS28" s="274"/>
      <c r="BU28" s="148"/>
      <c r="BV28" s="275"/>
      <c r="BW28" s="275"/>
      <c r="BX28" s="277"/>
      <c r="BY28" s="275"/>
      <c r="BZ28" s="275"/>
      <c r="CA28" s="275"/>
      <c r="CB28" s="275"/>
      <c r="CC28" s="275"/>
      <c r="CE28" s="148"/>
      <c r="CF28" s="149"/>
      <c r="CG28" s="149"/>
      <c r="CH28" s="149"/>
      <c r="CI28" s="149"/>
      <c r="CJ28" s="149"/>
      <c r="CK28" s="149"/>
      <c r="CL28" s="149"/>
      <c r="CM28" s="149"/>
      <c r="CN28" s="278"/>
      <c r="CO28" s="148"/>
      <c r="CP28" s="108"/>
      <c r="CQ28" s="279"/>
      <c r="CR28" s="108"/>
      <c r="CS28" s="108"/>
      <c r="CT28" s="108"/>
      <c r="CU28" s="108"/>
      <c r="CV28" s="108"/>
      <c r="CW28" s="280"/>
      <c r="CY28" s="148"/>
      <c r="CZ28" s="281"/>
      <c r="DA28" s="281"/>
      <c r="DB28" s="281"/>
      <c r="DC28" s="281"/>
      <c r="DD28" s="281"/>
      <c r="DE28" s="281"/>
      <c r="DF28" s="281"/>
      <c r="DG28" s="281"/>
      <c r="DH28" s="278"/>
      <c r="DI28" s="148"/>
      <c r="DJ28" s="275"/>
      <c r="DK28" s="73"/>
      <c r="DL28" s="296"/>
      <c r="DM28" s="282"/>
      <c r="DN28" s="73"/>
      <c r="DO28" s="297"/>
      <c r="DP28" s="298"/>
      <c r="DQ28" s="275"/>
      <c r="DR28" s="73"/>
      <c r="DS28" s="73"/>
      <c r="DT28" s="275"/>
      <c r="DU28" s="284"/>
      <c r="DV28" s="285"/>
      <c r="DW28" s="148"/>
      <c r="DX28" s="285"/>
      <c r="DY28" s="285"/>
      <c r="DZ28" s="285"/>
      <c r="EA28" s="285"/>
      <c r="EB28" s="285"/>
      <c r="EC28" s="298"/>
      <c r="ED28" s="148"/>
      <c r="EE28" s="108"/>
      <c r="EF28" s="286"/>
      <c r="EG28" s="286"/>
      <c r="EH28" s="287"/>
      <c r="EI28" s="287"/>
      <c r="EJ28" s="287"/>
      <c r="EK28" s="148"/>
      <c r="EL28" s="288"/>
      <c r="EM28" s="275"/>
      <c r="EN28" s="275"/>
      <c r="EO28" s="275"/>
      <c r="EP28" s="280"/>
      <c r="EQ28" s="280"/>
      <c r="ER28" s="275"/>
      <c r="ES28" s="275"/>
      <c r="ET28" s="289"/>
      <c r="EU28" s="148"/>
      <c r="EV28" s="275"/>
      <c r="EW28" s="73"/>
      <c r="EX28" s="298"/>
      <c r="EY28" s="275"/>
      <c r="EZ28" s="73"/>
      <c r="FA28" s="299"/>
      <c r="FB28" s="275"/>
      <c r="FC28" s="73"/>
      <c r="FE28" s="148"/>
      <c r="FF28" s="290"/>
      <c r="FG28" s="290"/>
      <c r="FH28" s="286"/>
      <c r="FI28" s="285"/>
      <c r="FJ28" s="285"/>
      <c r="FK28" s="205"/>
      <c r="FL28" s="275"/>
      <c r="FM28" s="291"/>
      <c r="FO28" s="148"/>
      <c r="FP28" s="288"/>
      <c r="FQ28" s="275"/>
      <c r="FR28" s="275"/>
      <c r="FS28" s="275"/>
      <c r="FT28" s="280"/>
      <c r="FU28" s="280"/>
      <c r="FV28" s="275"/>
      <c r="FW28" s="275"/>
      <c r="FX28" s="148"/>
      <c r="FY28" s="292"/>
      <c r="FZ28" s="292"/>
      <c r="GA28" s="292"/>
      <c r="GB28" s="292"/>
      <c r="GC28" s="292"/>
      <c r="GD28" s="292"/>
      <c r="GE28" s="292"/>
    </row>
    <row r="29" spans="1:246" s="328" customFormat="1" ht="12" customHeight="1">
      <c r="A29" s="79" t="s">
        <v>222</v>
      </c>
      <c r="B29" s="81">
        <v>13992.068710000001</v>
      </c>
      <c r="C29" s="81">
        <v>14214.305094</v>
      </c>
      <c r="D29" s="82">
        <f t="shared" si="0"/>
        <v>0.015883025491517655</v>
      </c>
      <c r="E29" s="85"/>
      <c r="F29" s="81">
        <v>8225.627208000002</v>
      </c>
      <c r="G29" s="81">
        <v>8269.561091000001</v>
      </c>
      <c r="H29" s="308">
        <f t="shared" si="1"/>
        <v>0.005341098239568964</v>
      </c>
      <c r="I29" s="309"/>
      <c r="J29" s="272"/>
      <c r="K29" s="148"/>
      <c r="L29" s="250"/>
      <c r="M29" s="75"/>
      <c r="N29" s="76"/>
      <c r="O29" s="251"/>
      <c r="P29" s="250"/>
      <c r="Q29" s="75"/>
      <c r="R29" s="252"/>
      <c r="S29" s="89"/>
      <c r="T29" s="90"/>
      <c r="U29" s="90"/>
      <c r="V29" s="90"/>
      <c r="W29" s="90"/>
      <c r="X29" s="90"/>
      <c r="Y29" s="90"/>
      <c r="Z29" s="90"/>
      <c r="AA29" s="90"/>
      <c r="AB29" s="90"/>
      <c r="AC29" s="158"/>
      <c r="AD29" s="159"/>
      <c r="AE29" s="84"/>
      <c r="AF29" s="159"/>
      <c r="AG29" s="84"/>
      <c r="AH29" s="159"/>
      <c r="AI29" s="84"/>
      <c r="AJ29" s="310"/>
      <c r="AK29" s="159"/>
      <c r="AL29" s="84"/>
      <c r="AM29" s="204"/>
      <c r="AN29" s="158"/>
      <c r="AO29" s="307"/>
      <c r="AP29" s="307"/>
      <c r="AQ29" s="307"/>
      <c r="AR29" s="307"/>
      <c r="AS29" s="307"/>
      <c r="AT29" s="311"/>
      <c r="AU29" s="311"/>
      <c r="AV29" s="90"/>
      <c r="AW29" s="158"/>
      <c r="AX29" s="312"/>
      <c r="AY29" s="84"/>
      <c r="AZ29" s="310"/>
      <c r="BA29" s="312"/>
      <c r="BB29" s="84"/>
      <c r="BC29" s="90"/>
      <c r="BD29" s="312"/>
      <c r="BE29" s="84"/>
      <c r="BF29" s="157"/>
      <c r="BG29" s="312"/>
      <c r="BH29" s="84"/>
      <c r="BI29" s="311"/>
      <c r="BJ29" s="158"/>
      <c r="BK29" s="306"/>
      <c r="BL29" s="306"/>
      <c r="BM29" s="306"/>
      <c r="BN29" s="304"/>
      <c r="BO29" s="311"/>
      <c r="BP29" s="311"/>
      <c r="BQ29" s="311"/>
      <c r="BR29" s="311"/>
      <c r="BS29" s="311"/>
      <c r="BT29" s="90"/>
      <c r="BU29" s="158"/>
      <c r="BV29" s="312"/>
      <c r="BW29" s="312"/>
      <c r="BX29" s="313"/>
      <c r="BY29" s="312"/>
      <c r="BZ29" s="312"/>
      <c r="CA29" s="312"/>
      <c r="CB29" s="312"/>
      <c r="CC29" s="312"/>
      <c r="CD29" s="90"/>
      <c r="CE29" s="158"/>
      <c r="CF29" s="160"/>
      <c r="CG29" s="160"/>
      <c r="CH29" s="160"/>
      <c r="CI29" s="160"/>
      <c r="CJ29" s="160"/>
      <c r="CK29" s="160"/>
      <c r="CL29" s="160"/>
      <c r="CM29" s="160"/>
      <c r="CN29" s="314"/>
      <c r="CO29" s="158"/>
      <c r="CP29" s="159"/>
      <c r="CQ29" s="315"/>
      <c r="CR29" s="159"/>
      <c r="CS29" s="159"/>
      <c r="CT29" s="159"/>
      <c r="CU29" s="159"/>
      <c r="CV29" s="159"/>
      <c r="CW29" s="316"/>
      <c r="CX29" s="90"/>
      <c r="CY29" s="158"/>
      <c r="CZ29" s="317"/>
      <c r="DA29" s="317"/>
      <c r="DB29" s="317"/>
      <c r="DC29" s="317"/>
      <c r="DD29" s="317"/>
      <c r="DE29" s="317"/>
      <c r="DF29" s="317"/>
      <c r="DG29" s="317"/>
      <c r="DH29" s="314"/>
      <c r="DI29" s="158"/>
      <c r="DJ29" s="312"/>
      <c r="DK29" s="84"/>
      <c r="DL29" s="310"/>
      <c r="DM29" s="318"/>
      <c r="DN29" s="84"/>
      <c r="DO29" s="312"/>
      <c r="DP29" s="319"/>
      <c r="DQ29" s="312"/>
      <c r="DR29" s="84"/>
      <c r="DS29" s="84"/>
      <c r="DT29" s="312"/>
      <c r="DU29" s="320"/>
      <c r="DV29" s="321"/>
      <c r="DW29" s="158"/>
      <c r="DX29" s="321"/>
      <c r="DY29" s="321"/>
      <c r="DZ29" s="321"/>
      <c r="EA29" s="321"/>
      <c r="EB29" s="321"/>
      <c r="EC29" s="319"/>
      <c r="ED29" s="158"/>
      <c r="EE29" s="159"/>
      <c r="EF29" s="322"/>
      <c r="EG29" s="322"/>
      <c r="EH29" s="323"/>
      <c r="EI29" s="323"/>
      <c r="EJ29" s="323"/>
      <c r="EK29" s="158"/>
      <c r="EL29" s="324"/>
      <c r="EM29" s="312"/>
      <c r="EN29" s="312"/>
      <c r="EO29" s="312"/>
      <c r="EP29" s="316"/>
      <c r="EQ29" s="316"/>
      <c r="ER29" s="312"/>
      <c r="ES29" s="312"/>
      <c r="ET29" s="289"/>
      <c r="EU29" s="158"/>
      <c r="EV29" s="312"/>
      <c r="EW29" s="84"/>
      <c r="EX29" s="319"/>
      <c r="EY29" s="312"/>
      <c r="EZ29" s="84"/>
      <c r="FA29" s="84"/>
      <c r="FB29" s="312"/>
      <c r="FC29" s="84"/>
      <c r="FD29" s="90"/>
      <c r="FE29" s="158"/>
      <c r="FF29" s="325"/>
      <c r="FG29" s="325"/>
      <c r="FH29" s="322"/>
      <c r="FI29" s="321"/>
      <c r="FJ29" s="321"/>
      <c r="FK29" s="204"/>
      <c r="FL29" s="312"/>
      <c r="FM29" s="326"/>
      <c r="FN29" s="184"/>
      <c r="FO29" s="158"/>
      <c r="FP29" s="324"/>
      <c r="FQ29" s="312"/>
      <c r="FR29" s="312"/>
      <c r="FS29" s="312"/>
      <c r="FT29" s="316"/>
      <c r="FU29" s="316"/>
      <c r="FV29" s="312"/>
      <c r="FW29" s="312"/>
      <c r="FX29" s="158"/>
      <c r="FY29" s="327"/>
      <c r="FZ29" s="327"/>
      <c r="GA29" s="327"/>
      <c r="GB29" s="327"/>
      <c r="GC29" s="327"/>
      <c r="GD29" s="327"/>
      <c r="GE29" s="327"/>
      <c r="GF29" s="9"/>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row>
    <row r="30" spans="1:187" ht="12" customHeight="1">
      <c r="A30" s="57" t="s">
        <v>223</v>
      </c>
      <c r="B30" s="59">
        <v>3381.444</v>
      </c>
      <c r="C30" s="59">
        <v>3409.7700499999996</v>
      </c>
      <c r="D30" s="60">
        <f t="shared" si="0"/>
        <v>0.008376909391372367</v>
      </c>
      <c r="E30" s="791"/>
      <c r="F30" s="59">
        <v>1996.231</v>
      </c>
      <c r="G30" s="59">
        <v>2031.233</v>
      </c>
      <c r="H30" s="271">
        <f t="shared" si="1"/>
        <v>0.017534042903852187</v>
      </c>
      <c r="I30" s="213"/>
      <c r="J30" s="272"/>
      <c r="K30" s="908"/>
      <c r="L30" s="305"/>
      <c r="M30" s="86"/>
      <c r="N30" s="87"/>
      <c r="O30" s="306"/>
      <c r="P30" s="305"/>
      <c r="Q30" s="86"/>
      <c r="R30" s="307"/>
      <c r="S30" s="67"/>
      <c r="AC30" s="148"/>
      <c r="AD30" s="108"/>
      <c r="AE30" s="73"/>
      <c r="AF30" s="108"/>
      <c r="AG30" s="73"/>
      <c r="AH30" s="108"/>
      <c r="AI30" s="73"/>
      <c r="AJ30" s="273"/>
      <c r="AK30" s="108"/>
      <c r="AL30" s="73"/>
      <c r="AM30" s="294"/>
      <c r="AN30" s="148"/>
      <c r="AO30" s="252"/>
      <c r="AP30" s="252"/>
      <c r="AQ30" s="252"/>
      <c r="AR30" s="252"/>
      <c r="AS30" s="252"/>
      <c r="AT30" s="274"/>
      <c r="AU30" s="274"/>
      <c r="AW30" s="148"/>
      <c r="AX30" s="275"/>
      <c r="AY30" s="73"/>
      <c r="AZ30" s="273"/>
      <c r="BA30" s="275"/>
      <c r="BB30" s="73"/>
      <c r="BD30" s="275"/>
      <c r="BE30" s="73"/>
      <c r="BG30" s="275"/>
      <c r="BH30" s="73"/>
      <c r="BI30" s="274"/>
      <c r="BJ30" s="148"/>
      <c r="BK30" s="251"/>
      <c r="BL30" s="251"/>
      <c r="BM30" s="251"/>
      <c r="BN30" s="276"/>
      <c r="BO30" s="274"/>
      <c r="BP30" s="274"/>
      <c r="BQ30" s="274"/>
      <c r="BR30" s="274"/>
      <c r="BS30" s="274"/>
      <c r="BU30" s="148"/>
      <c r="BV30" s="275"/>
      <c r="BW30" s="275"/>
      <c r="BX30" s="277"/>
      <c r="BY30" s="275"/>
      <c r="BZ30" s="275"/>
      <c r="CA30" s="275"/>
      <c r="CB30" s="275"/>
      <c r="CC30" s="275"/>
      <c r="CE30" s="148"/>
      <c r="CF30" s="149"/>
      <c r="CG30" s="149"/>
      <c r="CH30" s="149"/>
      <c r="CI30" s="149"/>
      <c r="CJ30" s="149"/>
      <c r="CK30" s="149"/>
      <c r="CL30" s="149"/>
      <c r="CM30" s="149"/>
      <c r="CN30" s="278"/>
      <c r="CO30" s="148"/>
      <c r="CP30" s="108"/>
      <c r="CQ30" s="279"/>
      <c r="CR30" s="108"/>
      <c r="CS30" s="108"/>
      <c r="CT30" s="108"/>
      <c r="CU30" s="108"/>
      <c r="CV30" s="108"/>
      <c r="CW30" s="280"/>
      <c r="CY30" s="148"/>
      <c r="CZ30" s="281"/>
      <c r="DA30" s="281"/>
      <c r="DB30" s="281"/>
      <c r="DC30" s="281"/>
      <c r="DD30" s="281"/>
      <c r="DE30" s="281"/>
      <c r="DF30" s="281"/>
      <c r="DG30" s="281"/>
      <c r="DH30" s="278"/>
      <c r="DI30" s="148"/>
      <c r="DJ30" s="275"/>
      <c r="DK30" s="73"/>
      <c r="DL30" s="296"/>
      <c r="DM30" s="282"/>
      <c r="DN30" s="73"/>
      <c r="DO30" s="297"/>
      <c r="DP30" s="298"/>
      <c r="DQ30" s="275"/>
      <c r="DR30" s="73"/>
      <c r="DS30" s="73"/>
      <c r="DT30" s="275"/>
      <c r="DU30" s="284"/>
      <c r="DV30" s="285"/>
      <c r="DW30" s="148"/>
      <c r="DX30" s="285"/>
      <c r="DY30" s="285"/>
      <c r="DZ30" s="329"/>
      <c r="EA30" s="285"/>
      <c r="EB30" s="285"/>
      <c r="EC30" s="298"/>
      <c r="ED30" s="148"/>
      <c r="EE30" s="108"/>
      <c r="EF30" s="286"/>
      <c r="EG30" s="286"/>
      <c r="EH30" s="287"/>
      <c r="EI30" s="287"/>
      <c r="EJ30" s="287"/>
      <c r="EK30" s="148"/>
      <c r="EL30" s="288"/>
      <c r="EM30" s="275"/>
      <c r="EN30" s="275"/>
      <c r="EO30" s="275"/>
      <c r="EP30" s="280"/>
      <c r="EQ30" s="280"/>
      <c r="ER30" s="275"/>
      <c r="ES30" s="275"/>
      <c r="ET30" s="289"/>
      <c r="EU30" s="148"/>
      <c r="EV30" s="275"/>
      <c r="EW30" s="73"/>
      <c r="EX30" s="298"/>
      <c r="EY30" s="275"/>
      <c r="EZ30" s="73"/>
      <c r="FA30" s="299"/>
      <c r="FB30" s="275"/>
      <c r="FC30" s="73"/>
      <c r="FE30" s="148"/>
      <c r="FF30" s="290"/>
      <c r="FG30" s="290"/>
      <c r="FH30" s="286"/>
      <c r="FI30" s="285"/>
      <c r="FJ30" s="285"/>
      <c r="FK30" s="205"/>
      <c r="FL30" s="275"/>
      <c r="FM30" s="291"/>
      <c r="FO30" s="148"/>
      <c r="FP30" s="288"/>
      <c r="FQ30" s="275"/>
      <c r="FR30" s="275"/>
      <c r="FS30" s="275"/>
      <c r="FT30" s="280"/>
      <c r="FU30" s="280"/>
      <c r="FV30" s="275"/>
      <c r="FW30" s="275"/>
      <c r="FX30" s="148"/>
      <c r="FY30" s="292"/>
      <c r="FZ30" s="292"/>
      <c r="GA30" s="292"/>
      <c r="GB30" s="292"/>
      <c r="GC30" s="292"/>
      <c r="GD30" s="292"/>
      <c r="GE30" s="292"/>
    </row>
    <row r="31" spans="1:246" s="342" customFormat="1" ht="12" customHeight="1">
      <c r="A31" s="91" t="s">
        <v>113</v>
      </c>
      <c r="B31" s="93">
        <v>16886.873659</v>
      </c>
      <c r="C31" s="93">
        <v>16979.043257999998</v>
      </c>
      <c r="D31" s="94">
        <f t="shared" si="0"/>
        <v>0.005458061738436326</v>
      </c>
      <c r="E31" s="96"/>
      <c r="F31" s="93">
        <v>10221.858208000001</v>
      </c>
      <c r="G31" s="93">
        <v>10300.794091000002</v>
      </c>
      <c r="H31" s="330">
        <f t="shared" si="1"/>
        <v>0.007722263544824193</v>
      </c>
      <c r="I31" s="213"/>
      <c r="J31" s="272"/>
      <c r="K31" s="148"/>
      <c r="L31" s="250"/>
      <c r="M31" s="75"/>
      <c r="N31" s="76"/>
      <c r="O31" s="251"/>
      <c r="P31" s="250"/>
      <c r="Q31" s="75"/>
      <c r="R31" s="252"/>
      <c r="S31" s="89"/>
      <c r="T31" s="99"/>
      <c r="U31" s="99"/>
      <c r="V31" s="99"/>
      <c r="W31" s="99"/>
      <c r="X31" s="99"/>
      <c r="Y31" s="99"/>
      <c r="Z31" s="99"/>
      <c r="AA31" s="99"/>
      <c r="AB31" s="99"/>
      <c r="AC31" s="158"/>
      <c r="AD31" s="159"/>
      <c r="AE31" s="84"/>
      <c r="AF31" s="159"/>
      <c r="AG31" s="84"/>
      <c r="AH31" s="159"/>
      <c r="AI31" s="84"/>
      <c r="AJ31" s="310"/>
      <c r="AK31" s="159"/>
      <c r="AL31" s="331"/>
      <c r="AM31" s="236"/>
      <c r="AN31" s="158"/>
      <c r="AO31" s="307"/>
      <c r="AP31" s="307"/>
      <c r="AQ31" s="307"/>
      <c r="AR31" s="307"/>
      <c r="AS31" s="307"/>
      <c r="AT31" s="311"/>
      <c r="AU31" s="311"/>
      <c r="AV31" s="99"/>
      <c r="AW31" s="158"/>
      <c r="AX31" s="312"/>
      <c r="AY31" s="84"/>
      <c r="AZ31" s="310"/>
      <c r="BA31" s="312"/>
      <c r="BB31" s="84"/>
      <c r="BC31" s="99"/>
      <c r="BD31" s="312"/>
      <c r="BE31" s="84"/>
      <c r="BF31" s="180"/>
      <c r="BG31" s="312"/>
      <c r="BH31" s="331"/>
      <c r="BI31" s="332"/>
      <c r="BJ31" s="158"/>
      <c r="BK31" s="306"/>
      <c r="BL31" s="306"/>
      <c r="BM31" s="306"/>
      <c r="BN31" s="304"/>
      <c r="BO31" s="311"/>
      <c r="BP31" s="311"/>
      <c r="BQ31" s="311"/>
      <c r="BR31" s="311"/>
      <c r="BS31" s="311"/>
      <c r="BT31" s="99"/>
      <c r="BU31" s="158"/>
      <c r="BV31" s="312"/>
      <c r="BW31" s="312"/>
      <c r="BX31" s="313"/>
      <c r="BY31" s="312"/>
      <c r="BZ31" s="312"/>
      <c r="CA31" s="312"/>
      <c r="CB31" s="312"/>
      <c r="CC31" s="312"/>
      <c r="CD31" s="99"/>
      <c r="CE31" s="158"/>
      <c r="CF31" s="160"/>
      <c r="CG31" s="333"/>
      <c r="CH31" s="333"/>
      <c r="CI31" s="333"/>
      <c r="CJ31" s="160"/>
      <c r="CK31" s="160"/>
      <c r="CL31" s="333"/>
      <c r="CM31" s="160"/>
      <c r="CN31" s="334"/>
      <c r="CO31" s="158"/>
      <c r="CP31" s="159"/>
      <c r="CQ31" s="315"/>
      <c r="CR31" s="159"/>
      <c r="CS31" s="159"/>
      <c r="CT31" s="159"/>
      <c r="CU31" s="159"/>
      <c r="CV31" s="159"/>
      <c r="CW31" s="316"/>
      <c r="CX31" s="99"/>
      <c r="CY31" s="158"/>
      <c r="CZ31" s="317"/>
      <c r="DA31" s="335"/>
      <c r="DB31" s="335"/>
      <c r="DC31" s="335"/>
      <c r="DD31" s="317"/>
      <c r="DE31" s="317"/>
      <c r="DF31" s="317"/>
      <c r="DG31" s="335"/>
      <c r="DH31" s="334"/>
      <c r="DI31" s="158"/>
      <c r="DJ31" s="336"/>
      <c r="DK31" s="331"/>
      <c r="DL31" s="337"/>
      <c r="DM31" s="318"/>
      <c r="DN31" s="331"/>
      <c r="DO31" s="336"/>
      <c r="DP31" s="338"/>
      <c r="DQ31" s="312"/>
      <c r="DR31" s="331"/>
      <c r="DS31" s="331"/>
      <c r="DT31" s="312"/>
      <c r="DU31" s="320"/>
      <c r="DV31" s="339"/>
      <c r="DW31" s="158"/>
      <c r="DX31" s="321"/>
      <c r="DY31" s="321"/>
      <c r="DZ31" s="321"/>
      <c r="EA31" s="321"/>
      <c r="EB31" s="321"/>
      <c r="EC31" s="338"/>
      <c r="ED31" s="158"/>
      <c r="EE31" s="159"/>
      <c r="EF31" s="322"/>
      <c r="EG31" s="322"/>
      <c r="EH31" s="323"/>
      <c r="EI31" s="323"/>
      <c r="EJ31" s="340"/>
      <c r="EK31" s="158"/>
      <c r="EL31" s="324"/>
      <c r="EM31" s="312"/>
      <c r="EN31" s="312"/>
      <c r="EO31" s="312"/>
      <c r="EP31" s="316"/>
      <c r="EQ31" s="316"/>
      <c r="ER31" s="312"/>
      <c r="ES31" s="312"/>
      <c r="ET31" s="289"/>
      <c r="EU31" s="158"/>
      <c r="EV31" s="336"/>
      <c r="EW31" s="331"/>
      <c r="EX31" s="338"/>
      <c r="EY31" s="312"/>
      <c r="EZ31" s="331"/>
      <c r="FA31" s="331"/>
      <c r="FB31" s="312"/>
      <c r="FC31" s="331"/>
      <c r="FD31" s="99"/>
      <c r="FE31" s="158"/>
      <c r="FF31" s="325"/>
      <c r="FG31" s="325"/>
      <c r="FH31" s="322"/>
      <c r="FI31" s="321"/>
      <c r="FJ31" s="321"/>
      <c r="FK31" s="204"/>
      <c r="FL31" s="312"/>
      <c r="FM31" s="326"/>
      <c r="FN31" s="341"/>
      <c r="FO31" s="158"/>
      <c r="FP31" s="324"/>
      <c r="FQ31" s="312"/>
      <c r="FR31" s="312"/>
      <c r="FS31" s="312"/>
      <c r="FT31" s="316"/>
      <c r="FU31" s="316"/>
      <c r="FV31" s="312"/>
      <c r="FW31" s="312"/>
      <c r="FX31" s="158"/>
      <c r="FY31" s="327"/>
      <c r="FZ31" s="327"/>
      <c r="GA31" s="327"/>
      <c r="GB31" s="327"/>
      <c r="GC31" s="327"/>
      <c r="GD31" s="327"/>
      <c r="GE31" s="327"/>
      <c r="GF31" s="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row>
    <row r="32" spans="1:187" ht="12" customHeight="1">
      <c r="A32" s="57" t="s">
        <v>225</v>
      </c>
      <c r="B32" s="59">
        <v>233.517137</v>
      </c>
      <c r="C32" s="59">
        <v>229.052767</v>
      </c>
      <c r="D32" s="60">
        <f t="shared" si="0"/>
        <v>-0.019117954499416445</v>
      </c>
      <c r="E32" s="791"/>
      <c r="F32" s="59">
        <v>234.78456</v>
      </c>
      <c r="G32" s="59">
        <v>200.096902</v>
      </c>
      <c r="H32" s="271">
        <f t="shared" si="1"/>
        <v>-0.14774250061418004</v>
      </c>
      <c r="I32" s="213"/>
      <c r="J32" s="272"/>
      <c r="K32" s="148"/>
      <c r="L32" s="250"/>
      <c r="M32" s="75"/>
      <c r="N32" s="76"/>
      <c r="O32" s="251"/>
      <c r="P32" s="250"/>
      <c r="Q32" s="75"/>
      <c r="R32" s="252"/>
      <c r="S32" s="67"/>
      <c r="AC32" s="148"/>
      <c r="AD32" s="108"/>
      <c r="AE32" s="73"/>
      <c r="AF32" s="108"/>
      <c r="AG32" s="73"/>
      <c r="AH32" s="108"/>
      <c r="AI32" s="73"/>
      <c r="AJ32" s="273"/>
      <c r="AK32" s="108"/>
      <c r="AL32" s="73"/>
      <c r="AM32" s="294"/>
      <c r="AN32" s="148"/>
      <c r="AO32" s="252"/>
      <c r="AP32" s="252"/>
      <c r="AQ32" s="252"/>
      <c r="AR32" s="252"/>
      <c r="AS32" s="252"/>
      <c r="AT32" s="274"/>
      <c r="AU32" s="274"/>
      <c r="AW32" s="148"/>
      <c r="AX32" s="275"/>
      <c r="AY32" s="73"/>
      <c r="AZ32" s="273"/>
      <c r="BA32" s="275"/>
      <c r="BB32" s="73"/>
      <c r="BD32" s="275"/>
      <c r="BE32" s="73"/>
      <c r="BG32" s="275"/>
      <c r="BH32" s="73"/>
      <c r="BI32" s="274"/>
      <c r="BJ32" s="148"/>
      <c r="BK32" s="251"/>
      <c r="BL32" s="251"/>
      <c r="BM32" s="251"/>
      <c r="BN32" s="276"/>
      <c r="BO32" s="274"/>
      <c r="BP32" s="274"/>
      <c r="BQ32" s="274"/>
      <c r="BR32" s="274"/>
      <c r="BS32" s="274"/>
      <c r="BU32" s="148"/>
      <c r="BV32" s="275"/>
      <c r="BW32" s="275"/>
      <c r="BX32" s="277"/>
      <c r="BY32" s="275"/>
      <c r="BZ32" s="275"/>
      <c r="CA32" s="275"/>
      <c r="CB32" s="275"/>
      <c r="CC32" s="275"/>
      <c r="CE32" s="148"/>
      <c r="CF32" s="149"/>
      <c r="CG32" s="149"/>
      <c r="CH32" s="149"/>
      <c r="CI32" s="149"/>
      <c r="CJ32" s="149"/>
      <c r="CK32" s="149"/>
      <c r="CL32" s="149"/>
      <c r="CM32" s="149"/>
      <c r="CN32" s="278"/>
      <c r="CO32" s="148"/>
      <c r="CP32" s="108"/>
      <c r="CQ32" s="279"/>
      <c r="CR32" s="108"/>
      <c r="CS32" s="108"/>
      <c r="CT32" s="108"/>
      <c r="CU32" s="108"/>
      <c r="CV32" s="108"/>
      <c r="CW32" s="280"/>
      <c r="CY32" s="148"/>
      <c r="CZ32" s="281"/>
      <c r="DA32" s="281"/>
      <c r="DB32" s="281"/>
      <c r="DC32" s="281"/>
      <c r="DD32" s="281"/>
      <c r="DE32" s="281"/>
      <c r="DF32" s="281"/>
      <c r="DG32" s="281"/>
      <c r="DH32" s="278"/>
      <c r="DI32" s="148"/>
      <c r="DJ32" s="275"/>
      <c r="DK32" s="73"/>
      <c r="DL32" s="296"/>
      <c r="DM32" s="282"/>
      <c r="DN32" s="73"/>
      <c r="DO32" s="297"/>
      <c r="DP32" s="298"/>
      <c r="DQ32" s="275"/>
      <c r="DR32" s="73"/>
      <c r="DS32" s="73"/>
      <c r="DT32" s="275"/>
      <c r="DU32" s="284"/>
      <c r="DV32" s="285"/>
      <c r="DW32" s="148"/>
      <c r="DX32" s="285"/>
      <c r="DY32" s="285"/>
      <c r="DZ32" s="285"/>
      <c r="EA32" s="285"/>
      <c r="EB32" s="285"/>
      <c r="EC32" s="298"/>
      <c r="ED32" s="148"/>
      <c r="EE32" s="108"/>
      <c r="EF32" s="286"/>
      <c r="EG32" s="286"/>
      <c r="EH32" s="287"/>
      <c r="EI32" s="287"/>
      <c r="EJ32" s="287"/>
      <c r="EK32" s="148"/>
      <c r="EL32" s="288"/>
      <c r="EM32" s="275"/>
      <c r="EN32" s="275"/>
      <c r="EO32" s="275"/>
      <c r="EP32" s="280"/>
      <c r="EQ32" s="280"/>
      <c r="ER32" s="275"/>
      <c r="ES32" s="275"/>
      <c r="ET32" s="289"/>
      <c r="EU32" s="148"/>
      <c r="EV32" s="275"/>
      <c r="EW32" s="73"/>
      <c r="EX32" s="298"/>
      <c r="EY32" s="275"/>
      <c r="EZ32" s="73"/>
      <c r="FA32" s="299"/>
      <c r="FB32" s="275"/>
      <c r="FC32" s="73"/>
      <c r="FE32" s="148"/>
      <c r="FF32" s="290"/>
      <c r="FG32" s="290"/>
      <c r="FH32" s="286"/>
      <c r="FI32" s="285"/>
      <c r="FJ32" s="285"/>
      <c r="FK32" s="205"/>
      <c r="FL32" s="275"/>
      <c r="FM32" s="291"/>
      <c r="FO32" s="148"/>
      <c r="FP32" s="288"/>
      <c r="FQ32" s="275"/>
      <c r="FR32" s="275"/>
      <c r="FS32" s="275"/>
      <c r="FT32" s="280"/>
      <c r="FU32" s="280"/>
      <c r="FV32" s="275"/>
      <c r="FW32" s="275"/>
      <c r="FX32" s="148"/>
      <c r="FY32" s="292"/>
      <c r="FZ32" s="292"/>
      <c r="GA32" s="292"/>
      <c r="GB32" s="292"/>
      <c r="GC32" s="292"/>
      <c r="GD32" s="292"/>
      <c r="GE32" s="292"/>
    </row>
    <row r="33" spans="1:246" s="13" customFormat="1" ht="12" customHeight="1">
      <c r="A33" s="68" t="s">
        <v>226</v>
      </c>
      <c r="B33" s="70">
        <v>90.527276</v>
      </c>
      <c r="C33" s="70">
        <v>86.083174</v>
      </c>
      <c r="D33" s="71">
        <f t="shared" si="0"/>
        <v>-0.04909130370828785</v>
      </c>
      <c r="E33" s="790"/>
      <c r="F33" s="70">
        <v>64.316416</v>
      </c>
      <c r="G33" s="70">
        <v>53.365643</v>
      </c>
      <c r="H33" s="293">
        <f t="shared" si="1"/>
        <v>-0.17026404269790163</v>
      </c>
      <c r="I33" s="213"/>
      <c r="J33" s="272"/>
      <c r="K33" s="148"/>
      <c r="L33" s="250"/>
      <c r="M33" s="75"/>
      <c r="N33" s="76"/>
      <c r="O33" s="251"/>
      <c r="P33" s="250"/>
      <c r="Q33" s="75"/>
      <c r="R33" s="252"/>
      <c r="S33" s="67"/>
      <c r="T33" s="152"/>
      <c r="U33" s="152"/>
      <c r="V33" s="152"/>
      <c r="W33" s="152"/>
      <c r="X33" s="152"/>
      <c r="Y33" s="9"/>
      <c r="Z33" s="9"/>
      <c r="AA33" s="152"/>
      <c r="AB33" s="152"/>
      <c r="AC33" s="148"/>
      <c r="AD33" s="108"/>
      <c r="AE33" s="73"/>
      <c r="AF33" s="108"/>
      <c r="AG33" s="73"/>
      <c r="AH33" s="108"/>
      <c r="AI33" s="73"/>
      <c r="AJ33" s="273"/>
      <c r="AK33" s="108"/>
      <c r="AL33" s="73"/>
      <c r="AM33" s="294"/>
      <c r="AN33" s="148"/>
      <c r="AO33" s="252"/>
      <c r="AP33" s="252"/>
      <c r="AQ33" s="252"/>
      <c r="AR33" s="252"/>
      <c r="AS33" s="252"/>
      <c r="AT33" s="274"/>
      <c r="AU33" s="274"/>
      <c r="AV33" s="180"/>
      <c r="AW33" s="148"/>
      <c r="AX33" s="275"/>
      <c r="AY33" s="73"/>
      <c r="AZ33" s="273"/>
      <c r="BA33" s="275"/>
      <c r="BB33" s="73"/>
      <c r="BC33" s="180"/>
      <c r="BD33" s="275"/>
      <c r="BE33" s="73"/>
      <c r="BF33" s="180"/>
      <c r="BG33" s="275"/>
      <c r="BH33" s="73"/>
      <c r="BI33" s="274"/>
      <c r="BJ33" s="148"/>
      <c r="BK33" s="251"/>
      <c r="BL33" s="251"/>
      <c r="BM33" s="251"/>
      <c r="BN33" s="276"/>
      <c r="BO33" s="274"/>
      <c r="BP33" s="274"/>
      <c r="BQ33" s="274"/>
      <c r="BR33" s="274"/>
      <c r="BS33" s="274"/>
      <c r="BT33" s="180"/>
      <c r="BU33" s="148"/>
      <c r="BV33" s="275"/>
      <c r="BW33" s="275"/>
      <c r="BX33" s="277"/>
      <c r="BY33" s="275"/>
      <c r="BZ33" s="275"/>
      <c r="CA33" s="275"/>
      <c r="CB33" s="275"/>
      <c r="CC33" s="275"/>
      <c r="CD33" s="180"/>
      <c r="CE33" s="148"/>
      <c r="CF33" s="149"/>
      <c r="CG33" s="149"/>
      <c r="CH33" s="149"/>
      <c r="CI33" s="149"/>
      <c r="CJ33" s="149"/>
      <c r="CK33" s="149"/>
      <c r="CL33" s="149"/>
      <c r="CM33" s="149"/>
      <c r="CN33" s="278"/>
      <c r="CO33" s="148"/>
      <c r="CP33" s="108"/>
      <c r="CQ33" s="279"/>
      <c r="CR33" s="108"/>
      <c r="CS33" s="108"/>
      <c r="CT33" s="108"/>
      <c r="CU33" s="108"/>
      <c r="CV33" s="108"/>
      <c r="CW33" s="280"/>
      <c r="CX33" s="180"/>
      <c r="CY33" s="148"/>
      <c r="CZ33" s="281"/>
      <c r="DA33" s="281"/>
      <c r="DB33" s="281"/>
      <c r="DC33" s="281"/>
      <c r="DD33" s="281"/>
      <c r="DE33" s="281"/>
      <c r="DF33" s="281"/>
      <c r="DG33" s="281"/>
      <c r="DH33" s="278"/>
      <c r="DI33" s="148"/>
      <c r="DJ33" s="275"/>
      <c r="DK33" s="73"/>
      <c r="DL33" s="296"/>
      <c r="DM33" s="282"/>
      <c r="DN33" s="73"/>
      <c r="DO33" s="297"/>
      <c r="DP33" s="298"/>
      <c r="DQ33" s="275"/>
      <c r="DR33" s="73"/>
      <c r="DS33" s="73"/>
      <c r="DT33" s="275"/>
      <c r="DU33" s="284"/>
      <c r="DV33" s="285"/>
      <c r="DW33" s="148"/>
      <c r="DX33" s="285"/>
      <c r="DY33" s="285"/>
      <c r="DZ33" s="285"/>
      <c r="EA33" s="285"/>
      <c r="EB33" s="285"/>
      <c r="EC33" s="298"/>
      <c r="ED33" s="148"/>
      <c r="EE33" s="108"/>
      <c r="EF33" s="286"/>
      <c r="EG33" s="286"/>
      <c r="EH33" s="287"/>
      <c r="EI33" s="287"/>
      <c r="EJ33" s="287"/>
      <c r="EK33" s="148"/>
      <c r="EL33" s="288"/>
      <c r="EM33" s="275"/>
      <c r="EN33" s="275"/>
      <c r="EO33" s="275"/>
      <c r="EP33" s="280"/>
      <c r="EQ33" s="280"/>
      <c r="ER33" s="275"/>
      <c r="ES33" s="275"/>
      <c r="ET33" s="289"/>
      <c r="EU33" s="148"/>
      <c r="EV33" s="275"/>
      <c r="EW33" s="73"/>
      <c r="EX33" s="298"/>
      <c r="EY33" s="275"/>
      <c r="EZ33" s="73"/>
      <c r="FA33" s="299"/>
      <c r="FB33" s="275"/>
      <c r="FC33" s="73"/>
      <c r="FD33" s="180"/>
      <c r="FE33" s="148"/>
      <c r="FF33" s="290"/>
      <c r="FG33" s="290"/>
      <c r="FH33" s="286"/>
      <c r="FI33" s="285"/>
      <c r="FJ33" s="285"/>
      <c r="FK33" s="205"/>
      <c r="FL33" s="275"/>
      <c r="FM33" s="291"/>
      <c r="FN33" s="184"/>
      <c r="FO33" s="148"/>
      <c r="FP33" s="288"/>
      <c r="FQ33" s="275"/>
      <c r="FR33" s="275"/>
      <c r="FS33" s="275"/>
      <c r="FT33" s="280"/>
      <c r="FU33" s="280"/>
      <c r="FV33" s="275"/>
      <c r="FW33" s="275"/>
      <c r="FX33" s="148"/>
      <c r="FY33" s="292"/>
      <c r="FZ33" s="292"/>
      <c r="GA33" s="292"/>
      <c r="GB33" s="292"/>
      <c r="GC33" s="292"/>
      <c r="GD33" s="292"/>
      <c r="GE33" s="292"/>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row>
    <row r="34" spans="1:187" ht="12" customHeight="1">
      <c r="A34" s="57" t="s">
        <v>227</v>
      </c>
      <c r="B34" s="59">
        <v>165.587109</v>
      </c>
      <c r="C34" s="59">
        <v>170.91632</v>
      </c>
      <c r="D34" s="60">
        <f t="shared" si="0"/>
        <v>0.03218373116230944</v>
      </c>
      <c r="E34" s="791"/>
      <c r="F34" s="59">
        <v>179.412891</v>
      </c>
      <c r="G34" s="59">
        <v>216.08368</v>
      </c>
      <c r="H34" s="271">
        <f t="shared" si="1"/>
        <v>0.2043932785186544</v>
      </c>
      <c r="I34" s="213"/>
      <c r="J34" s="272"/>
      <c r="K34" s="148"/>
      <c r="L34" s="250"/>
      <c r="M34" s="75"/>
      <c r="N34" s="76"/>
      <c r="O34" s="251"/>
      <c r="P34" s="250"/>
      <c r="Q34" s="75"/>
      <c r="R34" s="252"/>
      <c r="S34" s="67"/>
      <c r="AC34" s="148"/>
      <c r="AD34" s="108"/>
      <c r="AE34" s="73"/>
      <c r="AF34" s="108"/>
      <c r="AG34" s="73"/>
      <c r="AH34" s="108"/>
      <c r="AI34" s="73"/>
      <c r="AJ34" s="273"/>
      <c r="AK34" s="108"/>
      <c r="AL34" s="73"/>
      <c r="AM34" s="294"/>
      <c r="AN34" s="148"/>
      <c r="AO34" s="252"/>
      <c r="AP34" s="252"/>
      <c r="AQ34" s="252"/>
      <c r="AR34" s="252"/>
      <c r="AS34" s="252"/>
      <c r="AT34" s="274"/>
      <c r="AU34" s="274"/>
      <c r="AW34" s="148"/>
      <c r="AX34" s="275"/>
      <c r="AY34" s="73"/>
      <c r="AZ34" s="273"/>
      <c r="BA34" s="275"/>
      <c r="BB34" s="73"/>
      <c r="BD34" s="275"/>
      <c r="BE34" s="73"/>
      <c r="BG34" s="275"/>
      <c r="BH34" s="73"/>
      <c r="BI34" s="274"/>
      <c r="BJ34" s="148"/>
      <c r="BK34" s="251"/>
      <c r="BL34" s="251"/>
      <c r="BM34" s="251"/>
      <c r="BN34" s="276"/>
      <c r="BO34" s="274"/>
      <c r="BP34" s="274"/>
      <c r="BQ34" s="274"/>
      <c r="BR34" s="274"/>
      <c r="BS34" s="274"/>
      <c r="BU34" s="148"/>
      <c r="BV34" s="275"/>
      <c r="BW34" s="275"/>
      <c r="BX34" s="277"/>
      <c r="BY34" s="275"/>
      <c r="BZ34" s="275"/>
      <c r="CA34" s="275"/>
      <c r="CB34" s="275"/>
      <c r="CC34" s="275"/>
      <c r="CE34" s="148"/>
      <c r="CF34" s="149"/>
      <c r="CG34" s="149"/>
      <c r="CH34" s="149"/>
      <c r="CI34" s="149"/>
      <c r="CJ34" s="149"/>
      <c r="CK34" s="149"/>
      <c r="CL34" s="149"/>
      <c r="CM34" s="149"/>
      <c r="CN34" s="278"/>
      <c r="CO34" s="148"/>
      <c r="CP34" s="108"/>
      <c r="CQ34" s="279"/>
      <c r="CR34" s="108"/>
      <c r="CS34" s="108"/>
      <c r="CT34" s="108"/>
      <c r="CU34" s="108"/>
      <c r="CV34" s="108"/>
      <c r="CW34" s="280"/>
      <c r="CY34" s="148"/>
      <c r="CZ34" s="281"/>
      <c r="DA34" s="281"/>
      <c r="DB34" s="281"/>
      <c r="DC34" s="281"/>
      <c r="DD34" s="281"/>
      <c r="DE34" s="281"/>
      <c r="DF34" s="281"/>
      <c r="DG34" s="281"/>
      <c r="DH34" s="278"/>
      <c r="DI34" s="148"/>
      <c r="DJ34" s="275"/>
      <c r="DK34" s="73"/>
      <c r="DL34" s="296"/>
      <c r="DM34" s="282"/>
      <c r="DN34" s="73"/>
      <c r="DO34" s="297"/>
      <c r="DP34" s="298"/>
      <c r="DQ34" s="275"/>
      <c r="DR34" s="73"/>
      <c r="DS34" s="73"/>
      <c r="DT34" s="275"/>
      <c r="DU34" s="284"/>
      <c r="DV34" s="285"/>
      <c r="DW34" s="148"/>
      <c r="DX34" s="285"/>
      <c r="DY34" s="285"/>
      <c r="DZ34" s="285"/>
      <c r="EA34" s="285"/>
      <c r="EB34" s="285"/>
      <c r="EC34" s="298"/>
      <c r="ED34" s="148"/>
      <c r="EE34" s="108"/>
      <c r="EF34" s="286"/>
      <c r="EG34" s="286"/>
      <c r="EH34" s="287"/>
      <c r="EI34" s="287"/>
      <c r="EJ34" s="287"/>
      <c r="EK34" s="148"/>
      <c r="EL34" s="288"/>
      <c r="EM34" s="275"/>
      <c r="EN34" s="275"/>
      <c r="EO34" s="275"/>
      <c r="EP34" s="280"/>
      <c r="EQ34" s="280"/>
      <c r="ER34" s="275"/>
      <c r="ES34" s="275"/>
      <c r="ET34" s="289"/>
      <c r="EU34" s="148"/>
      <c r="EV34" s="275"/>
      <c r="EW34" s="73"/>
      <c r="EX34" s="298"/>
      <c r="EY34" s="275"/>
      <c r="EZ34" s="73"/>
      <c r="FA34" s="299"/>
      <c r="FB34" s="275"/>
      <c r="FC34" s="73"/>
      <c r="FE34" s="148"/>
      <c r="FF34" s="290"/>
      <c r="FG34" s="290"/>
      <c r="FH34" s="286"/>
      <c r="FI34" s="285"/>
      <c r="FJ34" s="285"/>
      <c r="FK34" s="205"/>
      <c r="FL34" s="275"/>
      <c r="FM34" s="291"/>
      <c r="FO34" s="148"/>
      <c r="FP34" s="288"/>
      <c r="FQ34" s="275"/>
      <c r="FR34" s="275"/>
      <c r="FS34" s="275"/>
      <c r="FT34" s="280"/>
      <c r="FU34" s="280"/>
      <c r="FV34" s="275"/>
      <c r="FW34" s="275"/>
      <c r="FX34" s="148"/>
      <c r="FY34" s="292"/>
      <c r="FZ34" s="292"/>
      <c r="GA34" s="292"/>
      <c r="GB34" s="292"/>
      <c r="GC34" s="292"/>
      <c r="GD34" s="292"/>
      <c r="GE34" s="292"/>
    </row>
    <row r="35" spans="1:246" s="13" customFormat="1" ht="12" customHeight="1">
      <c r="A35" s="68" t="s">
        <v>228</v>
      </c>
      <c r="B35" s="70">
        <v>281.003</v>
      </c>
      <c r="C35" s="70">
        <v>317.68</v>
      </c>
      <c r="D35" s="71">
        <f t="shared" si="0"/>
        <v>0.13052173820208335</v>
      </c>
      <c r="E35" s="790"/>
      <c r="F35" s="70">
        <v>421.723</v>
      </c>
      <c r="G35" s="70">
        <v>448.013</v>
      </c>
      <c r="H35" s="293">
        <f t="shared" si="1"/>
        <v>0.06233949772718095</v>
      </c>
      <c r="I35" s="213"/>
      <c r="J35" s="272"/>
      <c r="K35" s="90"/>
      <c r="L35" s="305"/>
      <c r="M35" s="86"/>
      <c r="N35" s="87"/>
      <c r="O35" s="306"/>
      <c r="P35" s="305"/>
      <c r="Q35" s="86"/>
      <c r="R35" s="307"/>
      <c r="S35" s="67"/>
      <c r="T35" s="152"/>
      <c r="U35" s="152"/>
      <c r="V35" s="152"/>
      <c r="W35" s="152"/>
      <c r="X35" s="152"/>
      <c r="Y35" s="9"/>
      <c r="Z35" s="9"/>
      <c r="AA35" s="152"/>
      <c r="AB35" s="152"/>
      <c r="AC35" s="148"/>
      <c r="AD35" s="108"/>
      <c r="AE35" s="73"/>
      <c r="AF35" s="108"/>
      <c r="AG35" s="73"/>
      <c r="AH35" s="108"/>
      <c r="AI35" s="73"/>
      <c r="AJ35" s="273"/>
      <c r="AK35" s="108"/>
      <c r="AL35" s="73"/>
      <c r="AM35" s="294"/>
      <c r="AN35" s="148"/>
      <c r="AO35" s="252"/>
      <c r="AP35" s="252"/>
      <c r="AQ35" s="252"/>
      <c r="AR35" s="252"/>
      <c r="AS35" s="252"/>
      <c r="AT35" s="274"/>
      <c r="AU35" s="274"/>
      <c r="AV35" s="180"/>
      <c r="AW35" s="148"/>
      <c r="AX35" s="275"/>
      <c r="AY35" s="73"/>
      <c r="AZ35" s="273"/>
      <c r="BA35" s="275"/>
      <c r="BB35" s="73"/>
      <c r="BC35" s="180"/>
      <c r="BD35" s="275"/>
      <c r="BE35" s="73"/>
      <c r="BF35" s="180"/>
      <c r="BG35" s="275"/>
      <c r="BH35" s="73"/>
      <c r="BI35" s="274"/>
      <c r="BJ35" s="148"/>
      <c r="BK35" s="251"/>
      <c r="BL35" s="251"/>
      <c r="BM35" s="251"/>
      <c r="BN35" s="276"/>
      <c r="BO35" s="274"/>
      <c r="BP35" s="274"/>
      <c r="BQ35" s="274"/>
      <c r="BR35" s="274"/>
      <c r="BS35" s="274"/>
      <c r="BT35" s="180"/>
      <c r="BU35" s="148"/>
      <c r="BV35" s="275"/>
      <c r="BW35" s="275"/>
      <c r="BX35" s="277"/>
      <c r="BY35" s="275"/>
      <c r="BZ35" s="275"/>
      <c r="CA35" s="275"/>
      <c r="CB35" s="275"/>
      <c r="CC35" s="275"/>
      <c r="CD35" s="180"/>
      <c r="CE35" s="148"/>
      <c r="CF35" s="149"/>
      <c r="CG35" s="149"/>
      <c r="CH35" s="149"/>
      <c r="CI35" s="149"/>
      <c r="CJ35" s="149"/>
      <c r="CK35" s="149"/>
      <c r="CL35" s="149"/>
      <c r="CM35" s="149"/>
      <c r="CN35" s="278"/>
      <c r="CO35" s="148"/>
      <c r="CP35" s="108"/>
      <c r="CQ35" s="279"/>
      <c r="CR35" s="108"/>
      <c r="CS35" s="108"/>
      <c r="CT35" s="108"/>
      <c r="CU35" s="108"/>
      <c r="CV35" s="108"/>
      <c r="CW35" s="280"/>
      <c r="CX35" s="180"/>
      <c r="CY35" s="148"/>
      <c r="CZ35" s="281"/>
      <c r="DA35" s="281"/>
      <c r="DB35" s="281"/>
      <c r="DC35" s="281"/>
      <c r="DD35" s="281"/>
      <c r="DE35" s="281"/>
      <c r="DF35" s="281"/>
      <c r="DG35" s="281"/>
      <c r="DH35" s="278"/>
      <c r="DI35" s="148"/>
      <c r="DJ35" s="275"/>
      <c r="DK35" s="73"/>
      <c r="DL35" s="296"/>
      <c r="DM35" s="282"/>
      <c r="DN35" s="73"/>
      <c r="DO35" s="297"/>
      <c r="DP35" s="298"/>
      <c r="DQ35" s="275"/>
      <c r="DR35" s="73"/>
      <c r="DS35" s="73"/>
      <c r="DT35" s="275"/>
      <c r="DU35" s="284"/>
      <c r="DV35" s="285"/>
      <c r="DW35" s="148"/>
      <c r="DX35" s="285"/>
      <c r="DY35" s="285"/>
      <c r="DZ35" s="285"/>
      <c r="EA35" s="285"/>
      <c r="EB35" s="285"/>
      <c r="EC35" s="298"/>
      <c r="ED35" s="148"/>
      <c r="EE35" s="108"/>
      <c r="EF35" s="286"/>
      <c r="EG35" s="286"/>
      <c r="EH35" s="287"/>
      <c r="EI35" s="287"/>
      <c r="EJ35" s="287"/>
      <c r="EK35" s="148"/>
      <c r="EL35" s="288"/>
      <c r="EM35" s="275"/>
      <c r="EN35" s="275"/>
      <c r="EO35" s="275"/>
      <c r="EP35" s="280"/>
      <c r="EQ35" s="280"/>
      <c r="ER35" s="275"/>
      <c r="ES35" s="275"/>
      <c r="ET35" s="289"/>
      <c r="EU35" s="148"/>
      <c r="EV35" s="275"/>
      <c r="EW35" s="73"/>
      <c r="EX35" s="298"/>
      <c r="EY35" s="275"/>
      <c r="EZ35" s="73"/>
      <c r="FA35" s="299"/>
      <c r="FB35" s="275"/>
      <c r="FC35" s="73"/>
      <c r="FD35" s="180"/>
      <c r="FE35" s="148"/>
      <c r="FF35" s="290"/>
      <c r="FG35" s="290"/>
      <c r="FH35" s="286"/>
      <c r="FI35" s="285"/>
      <c r="FJ35" s="285"/>
      <c r="FK35" s="205"/>
      <c r="FL35" s="275"/>
      <c r="FM35" s="291"/>
      <c r="FN35" s="184"/>
      <c r="FO35" s="148"/>
      <c r="FP35" s="288"/>
      <c r="FQ35" s="275"/>
      <c r="FR35" s="275"/>
      <c r="FS35" s="275"/>
      <c r="FT35" s="280"/>
      <c r="FU35" s="280"/>
      <c r="FV35" s="275"/>
      <c r="FW35" s="275"/>
      <c r="FX35" s="148"/>
      <c r="FY35" s="292"/>
      <c r="FZ35" s="292"/>
      <c r="GA35" s="292"/>
      <c r="GB35" s="292"/>
      <c r="GC35" s="292"/>
      <c r="GD35" s="292"/>
      <c r="GE35" s="292"/>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row>
    <row r="36" spans="1:187" ht="12" customHeight="1">
      <c r="A36" s="100" t="s">
        <v>325</v>
      </c>
      <c r="B36" s="59">
        <v>770.634522</v>
      </c>
      <c r="C36" s="59">
        <v>803.732261</v>
      </c>
      <c r="D36" s="101">
        <f t="shared" si="0"/>
        <v>0.04294868456463985</v>
      </c>
      <c r="E36" s="103"/>
      <c r="F36" s="59">
        <v>900.2368670000001</v>
      </c>
      <c r="G36" s="59">
        <v>917.559225</v>
      </c>
      <c r="H36" s="343">
        <f t="shared" si="1"/>
        <v>0.019242000227924327</v>
      </c>
      <c r="I36" s="213"/>
      <c r="J36" s="272"/>
      <c r="K36" s="158"/>
      <c r="L36" s="305"/>
      <c r="M36" s="86"/>
      <c r="N36" s="87"/>
      <c r="O36" s="306"/>
      <c r="P36" s="305"/>
      <c r="Q36" s="86"/>
      <c r="R36" s="307"/>
      <c r="S36" s="67"/>
      <c r="AC36" s="90"/>
      <c r="AD36" s="159"/>
      <c r="AE36" s="84"/>
      <c r="AF36" s="159"/>
      <c r="AG36" s="84"/>
      <c r="AH36" s="159"/>
      <c r="AI36" s="84"/>
      <c r="AJ36" s="310"/>
      <c r="AK36" s="159"/>
      <c r="AL36" s="84"/>
      <c r="AM36" s="205"/>
      <c r="AN36" s="90"/>
      <c r="AO36" s="307"/>
      <c r="AP36" s="307"/>
      <c r="AQ36" s="307"/>
      <c r="AR36" s="307"/>
      <c r="AS36" s="307"/>
      <c r="AT36" s="274"/>
      <c r="AU36" s="274"/>
      <c r="AV36" s="9"/>
      <c r="AW36" s="90"/>
      <c r="AX36" s="312"/>
      <c r="AY36" s="84"/>
      <c r="AZ36" s="310"/>
      <c r="BA36" s="312"/>
      <c r="BB36" s="84"/>
      <c r="BD36" s="312"/>
      <c r="BE36" s="84"/>
      <c r="BF36" s="157"/>
      <c r="BG36" s="312"/>
      <c r="BH36" s="84"/>
      <c r="BI36" s="274"/>
      <c r="BJ36" s="90"/>
      <c r="BK36" s="306"/>
      <c r="BL36" s="306"/>
      <c r="BM36" s="306"/>
      <c r="BN36" s="304"/>
      <c r="BO36" s="274"/>
      <c r="BP36" s="274"/>
      <c r="BQ36" s="274"/>
      <c r="BR36" s="274"/>
      <c r="BS36" s="274"/>
      <c r="BT36" s="9"/>
      <c r="BU36" s="90"/>
      <c r="BV36" s="312"/>
      <c r="BW36" s="312"/>
      <c r="BX36" s="313"/>
      <c r="BY36" s="312"/>
      <c r="BZ36" s="312"/>
      <c r="CA36" s="312"/>
      <c r="CB36" s="312"/>
      <c r="CC36" s="312"/>
      <c r="CD36" s="9"/>
      <c r="CE36" s="90"/>
      <c r="CF36" s="160"/>
      <c r="CG36" s="160"/>
      <c r="CH36" s="160"/>
      <c r="CI36" s="160"/>
      <c r="CJ36" s="160"/>
      <c r="CK36" s="160"/>
      <c r="CL36" s="160"/>
      <c r="CM36" s="160"/>
      <c r="CN36" s="278"/>
      <c r="CO36" s="90"/>
      <c r="CP36" s="159"/>
      <c r="CQ36" s="315"/>
      <c r="CR36" s="159"/>
      <c r="CS36" s="159"/>
      <c r="CT36" s="159"/>
      <c r="CU36" s="159"/>
      <c r="CV36" s="159"/>
      <c r="CW36" s="316"/>
      <c r="CX36" s="9"/>
      <c r="CY36" s="90"/>
      <c r="CZ36" s="317"/>
      <c r="DA36" s="317"/>
      <c r="DB36" s="317"/>
      <c r="DC36" s="317"/>
      <c r="DD36" s="317"/>
      <c r="DE36" s="317"/>
      <c r="DF36" s="317"/>
      <c r="DG36" s="317"/>
      <c r="DH36" s="278"/>
      <c r="DI36" s="90"/>
      <c r="DJ36" s="312"/>
      <c r="DK36" s="84"/>
      <c r="DL36" s="310"/>
      <c r="DM36" s="318"/>
      <c r="DN36" s="84"/>
      <c r="DO36" s="312"/>
      <c r="DP36" s="319"/>
      <c r="DQ36" s="312"/>
      <c r="DR36" s="84"/>
      <c r="DS36" s="84"/>
      <c r="DT36" s="312"/>
      <c r="DU36" s="320"/>
      <c r="DV36" s="285"/>
      <c r="DW36" s="90"/>
      <c r="DX36" s="321"/>
      <c r="DY36" s="321"/>
      <c r="DZ36" s="321"/>
      <c r="EA36" s="321"/>
      <c r="EB36" s="321"/>
      <c r="EC36" s="319"/>
      <c r="ED36" s="90"/>
      <c r="EE36" s="159"/>
      <c r="EF36" s="322"/>
      <c r="EG36" s="322"/>
      <c r="EH36" s="323"/>
      <c r="EI36" s="323"/>
      <c r="EJ36" s="323"/>
      <c r="EK36" s="90"/>
      <c r="EL36" s="324"/>
      <c r="EM36" s="312"/>
      <c r="EN36" s="312"/>
      <c r="EO36" s="312"/>
      <c r="EP36" s="316"/>
      <c r="EQ36" s="316"/>
      <c r="ER36" s="312"/>
      <c r="ES36" s="312"/>
      <c r="ET36" s="289"/>
      <c r="EU36" s="90"/>
      <c r="EV36" s="312"/>
      <c r="EW36" s="84"/>
      <c r="EX36" s="319"/>
      <c r="EY36" s="312"/>
      <c r="EZ36" s="84"/>
      <c r="FA36" s="84"/>
      <c r="FB36" s="312"/>
      <c r="FC36" s="84"/>
      <c r="FD36" s="9"/>
      <c r="FE36" s="90"/>
      <c r="FF36" s="325"/>
      <c r="FG36" s="325"/>
      <c r="FH36" s="322"/>
      <c r="FI36" s="321"/>
      <c r="FJ36" s="321"/>
      <c r="FK36" s="204"/>
      <c r="FL36" s="312"/>
      <c r="FM36" s="326"/>
      <c r="FO36" s="90"/>
      <c r="FP36" s="324"/>
      <c r="FQ36" s="312"/>
      <c r="FR36" s="312"/>
      <c r="FS36" s="312"/>
      <c r="FT36" s="316"/>
      <c r="FU36" s="316"/>
      <c r="FV36" s="312"/>
      <c r="FW36" s="312"/>
      <c r="FX36" s="90"/>
      <c r="FY36" s="327"/>
      <c r="FZ36" s="327"/>
      <c r="GA36" s="327"/>
      <c r="GB36" s="327"/>
      <c r="GC36" s="327"/>
      <c r="GD36" s="327"/>
      <c r="GE36" s="327"/>
    </row>
    <row r="37" spans="1:246" s="345" customFormat="1" ht="12" customHeight="1">
      <c r="A37" s="91" t="s">
        <v>328</v>
      </c>
      <c r="B37" s="93">
        <v>17647.631883000002</v>
      </c>
      <c r="C37" s="93">
        <v>17769.445835</v>
      </c>
      <c r="D37" s="105">
        <f t="shared" si="0"/>
        <v>0.006902566463738324</v>
      </c>
      <c r="E37" s="106"/>
      <c r="F37" s="93">
        <v>11122.095075</v>
      </c>
      <c r="G37" s="93">
        <v>11218.353316000004</v>
      </c>
      <c r="H37" s="344">
        <f t="shared" si="1"/>
        <v>0.008654686041694726</v>
      </c>
      <c r="I37" s="213"/>
      <c r="J37" s="272"/>
      <c r="K37" s="814"/>
      <c r="L37" s="814"/>
      <c r="M37" s="384"/>
      <c r="N37" s="198"/>
      <c r="O37" s="198"/>
      <c r="P37" s="198"/>
      <c r="Q37" s="278"/>
      <c r="R37" s="9"/>
      <c r="S37" s="89"/>
      <c r="T37" s="90"/>
      <c r="U37" s="90"/>
      <c r="V37" s="90"/>
      <c r="W37" s="90"/>
      <c r="X37" s="90"/>
      <c r="Y37" s="90"/>
      <c r="Z37" s="90"/>
      <c r="AA37" s="90"/>
      <c r="AB37" s="90"/>
      <c r="AC37" s="158"/>
      <c r="AD37" s="159"/>
      <c r="AE37" s="84"/>
      <c r="AF37" s="159"/>
      <c r="AG37" s="84"/>
      <c r="AH37" s="159"/>
      <c r="AI37" s="84"/>
      <c r="AJ37" s="310"/>
      <c r="AK37" s="159"/>
      <c r="AL37" s="84"/>
      <c r="AM37" s="204"/>
      <c r="AN37" s="158"/>
      <c r="AO37" s="307"/>
      <c r="AP37" s="307"/>
      <c r="AQ37" s="307"/>
      <c r="AR37" s="307"/>
      <c r="AS37" s="307"/>
      <c r="AT37" s="311"/>
      <c r="AU37" s="311"/>
      <c r="AV37" s="90"/>
      <c r="AW37" s="158"/>
      <c r="AX37" s="312"/>
      <c r="AY37" s="84"/>
      <c r="AZ37" s="310"/>
      <c r="BA37" s="312"/>
      <c r="BB37" s="84"/>
      <c r="BC37" s="90"/>
      <c r="BD37" s="312"/>
      <c r="BE37" s="84"/>
      <c r="BF37" s="180"/>
      <c r="BG37" s="312"/>
      <c r="BH37" s="84"/>
      <c r="BI37" s="311"/>
      <c r="BJ37" s="158"/>
      <c r="BK37" s="306"/>
      <c r="BL37" s="306"/>
      <c r="BM37" s="306"/>
      <c r="BN37" s="304"/>
      <c r="BO37" s="311"/>
      <c r="BP37" s="311"/>
      <c r="BQ37" s="311"/>
      <c r="BR37" s="311"/>
      <c r="BS37" s="311"/>
      <c r="BT37" s="90"/>
      <c r="BU37" s="158"/>
      <c r="BV37" s="312"/>
      <c r="BW37" s="312"/>
      <c r="BX37" s="313"/>
      <c r="BY37" s="312"/>
      <c r="BZ37" s="312"/>
      <c r="CA37" s="312"/>
      <c r="CB37" s="312"/>
      <c r="CC37" s="312"/>
      <c r="CD37" s="90"/>
      <c r="CE37" s="158"/>
      <c r="CF37" s="160"/>
      <c r="CG37" s="160"/>
      <c r="CH37" s="160"/>
      <c r="CI37" s="160"/>
      <c r="CJ37" s="160"/>
      <c r="CK37" s="160"/>
      <c r="CL37" s="160"/>
      <c r="CM37" s="160"/>
      <c r="CN37" s="314"/>
      <c r="CO37" s="158"/>
      <c r="CP37" s="159"/>
      <c r="CQ37" s="315"/>
      <c r="CR37" s="159"/>
      <c r="CS37" s="159"/>
      <c r="CT37" s="159"/>
      <c r="CU37" s="159"/>
      <c r="CV37" s="159"/>
      <c r="CW37" s="316"/>
      <c r="CX37" s="90"/>
      <c r="CY37" s="158"/>
      <c r="CZ37" s="317"/>
      <c r="DA37" s="317"/>
      <c r="DB37" s="317"/>
      <c r="DC37" s="317"/>
      <c r="DD37" s="317"/>
      <c r="DE37" s="317"/>
      <c r="DF37" s="317"/>
      <c r="DG37" s="317"/>
      <c r="DH37" s="314"/>
      <c r="DI37" s="158"/>
      <c r="DJ37" s="312"/>
      <c r="DK37" s="84"/>
      <c r="DL37" s="310"/>
      <c r="DM37" s="318"/>
      <c r="DN37" s="84"/>
      <c r="DO37" s="312"/>
      <c r="DP37" s="319"/>
      <c r="DQ37" s="312"/>
      <c r="DR37" s="84"/>
      <c r="DS37" s="84"/>
      <c r="DT37" s="312"/>
      <c r="DU37" s="320"/>
      <c r="DV37" s="321"/>
      <c r="DW37" s="158"/>
      <c r="DX37" s="321"/>
      <c r="DY37" s="321"/>
      <c r="DZ37" s="321"/>
      <c r="EA37" s="321"/>
      <c r="EB37" s="321"/>
      <c r="EC37" s="319"/>
      <c r="ED37" s="158"/>
      <c r="EE37" s="159"/>
      <c r="EF37" s="322"/>
      <c r="EG37" s="322"/>
      <c r="EH37" s="323"/>
      <c r="EI37" s="323"/>
      <c r="EJ37" s="323"/>
      <c r="EK37" s="158"/>
      <c r="EL37" s="324"/>
      <c r="EM37" s="312"/>
      <c r="EN37" s="312"/>
      <c r="EO37" s="312"/>
      <c r="EP37" s="316"/>
      <c r="EQ37" s="316"/>
      <c r="ER37" s="312"/>
      <c r="ES37" s="312"/>
      <c r="ET37" s="289"/>
      <c r="EU37" s="158"/>
      <c r="EV37" s="312"/>
      <c r="EW37" s="84"/>
      <c r="EX37" s="319"/>
      <c r="EY37" s="312"/>
      <c r="EZ37" s="84"/>
      <c r="FA37" s="84"/>
      <c r="FB37" s="312"/>
      <c r="FC37" s="84"/>
      <c r="FD37" s="90"/>
      <c r="FE37" s="158"/>
      <c r="FF37" s="325"/>
      <c r="FG37" s="325"/>
      <c r="FH37" s="322"/>
      <c r="FI37" s="321"/>
      <c r="FJ37" s="321"/>
      <c r="FK37" s="204"/>
      <c r="FL37" s="312"/>
      <c r="FM37" s="326"/>
      <c r="FN37" s="184"/>
      <c r="FO37" s="158"/>
      <c r="FP37" s="324"/>
      <c r="FQ37" s="312"/>
      <c r="FR37" s="312"/>
      <c r="FS37" s="312"/>
      <c r="FT37" s="316"/>
      <c r="FU37" s="316"/>
      <c r="FV37" s="312"/>
      <c r="FW37" s="312"/>
      <c r="FX37" s="158"/>
      <c r="FY37" s="327"/>
      <c r="FZ37" s="327"/>
      <c r="GA37" s="327"/>
      <c r="GB37" s="327"/>
      <c r="GC37" s="327"/>
      <c r="GD37" s="327"/>
      <c r="GE37" s="327"/>
      <c r="GF37" s="9"/>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row>
    <row r="38" spans="1:187" ht="12" customHeight="1">
      <c r="A38" s="107" t="s">
        <v>443</v>
      </c>
      <c r="B38" s="176"/>
      <c r="C38" s="347"/>
      <c r="D38" s="176"/>
      <c r="E38" s="176"/>
      <c r="F38" s="348"/>
      <c r="G38" s="348"/>
      <c r="H38" s="176"/>
      <c r="I38" s="152"/>
      <c r="AC38" s="198"/>
      <c r="AE38" s="294"/>
      <c r="AN38" s="198"/>
      <c r="AW38" s="349"/>
      <c r="AX38" s="9"/>
      <c r="AY38" s="349"/>
      <c r="AZ38" s="9"/>
      <c r="BB38" s="9"/>
      <c r="BD38" s="9"/>
      <c r="BF38" s="9"/>
      <c r="BJ38" s="198"/>
      <c r="BU38" s="349"/>
      <c r="BW38" s="349"/>
      <c r="CE38" s="349"/>
      <c r="CF38" s="9"/>
      <c r="CG38" s="349"/>
      <c r="CJ38" s="9"/>
      <c r="CK38" s="9"/>
      <c r="CL38" s="9"/>
      <c r="CO38" s="349"/>
      <c r="CP38" s="9"/>
      <c r="CQ38" s="349"/>
      <c r="CR38" s="9"/>
      <c r="CT38" s="9"/>
      <c r="CU38" s="9"/>
      <c r="CV38" s="9"/>
      <c r="CW38" s="9"/>
      <c r="CY38" s="349"/>
      <c r="DA38" s="349"/>
      <c r="DI38" s="349"/>
      <c r="DK38" s="198"/>
      <c r="DW38" s="349"/>
      <c r="EA38" s="9"/>
      <c r="ED38" s="349"/>
      <c r="EE38" s="350"/>
      <c r="EF38" s="349"/>
      <c r="EG38" s="198"/>
      <c r="EH38" s="198"/>
      <c r="EI38" s="198"/>
      <c r="EJ38" s="198"/>
      <c r="EK38" s="349"/>
      <c r="EL38" s="350"/>
      <c r="EM38" s="349"/>
      <c r="EN38" s="198"/>
      <c r="EO38" s="198"/>
      <c r="EP38" s="198"/>
      <c r="EU38" s="349"/>
      <c r="EW38" s="349"/>
      <c r="FE38" s="349"/>
      <c r="FI38" s="9"/>
      <c r="FO38" s="349"/>
      <c r="FP38" s="350"/>
      <c r="FQ38" s="349"/>
      <c r="FR38" s="198"/>
      <c r="FS38" s="198"/>
      <c r="FT38" s="198"/>
      <c r="FU38" s="180"/>
      <c r="FV38" s="9"/>
      <c r="FW38" s="180"/>
      <c r="GE38" s="184"/>
    </row>
    <row r="39" spans="1:179" ht="12" customHeight="1">
      <c r="A39" s="1395" t="s">
        <v>510</v>
      </c>
      <c r="B39" s="1395"/>
      <c r="C39" s="1395"/>
      <c r="D39" s="1395"/>
      <c r="E39" s="1395"/>
      <c r="F39" s="1395"/>
      <c r="G39" s="1395"/>
      <c r="H39" s="1395"/>
      <c r="I39" s="152"/>
      <c r="AC39" s="352"/>
      <c r="AD39" s="353"/>
      <c r="AE39" s="353"/>
      <c r="AF39" s="353"/>
      <c r="AG39" s="353"/>
      <c r="AH39" s="354"/>
      <c r="AI39" s="353"/>
      <c r="AJ39" s="353"/>
      <c r="AK39" s="353"/>
      <c r="AN39" s="349"/>
      <c r="AW39" s="349"/>
      <c r="AX39" s="9"/>
      <c r="AZ39" s="9"/>
      <c r="BB39" s="9"/>
      <c r="BD39" s="9"/>
      <c r="BF39" s="9"/>
      <c r="BJ39" s="349"/>
      <c r="BU39" s="349"/>
      <c r="CE39" s="349"/>
      <c r="CH39" s="9"/>
      <c r="CI39" s="9"/>
      <c r="CL39" s="9"/>
      <c r="CM39" s="9"/>
      <c r="CN39" s="9"/>
      <c r="CO39" s="349"/>
      <c r="CP39" s="9"/>
      <c r="CQ39" s="9"/>
      <c r="CR39" s="9"/>
      <c r="CT39" s="9"/>
      <c r="CU39" s="9"/>
      <c r="CV39" s="9"/>
      <c r="CW39" s="9"/>
      <c r="DI39" s="355"/>
      <c r="DK39" s="349"/>
      <c r="DW39" s="198"/>
      <c r="EA39" s="9"/>
      <c r="ED39" s="198"/>
      <c r="EE39" s="349"/>
      <c r="EG39" s="9"/>
      <c r="EH39" s="9"/>
      <c r="EI39" s="9"/>
      <c r="EJ39" s="9"/>
      <c r="EK39" s="198"/>
      <c r="EL39" s="349"/>
      <c r="EN39" s="9"/>
      <c r="EO39" s="9"/>
      <c r="EP39" s="9"/>
      <c r="EQ39" s="9"/>
      <c r="ES39" s="9"/>
      <c r="FO39" s="198"/>
      <c r="FP39" s="349"/>
      <c r="FQ39" s="180"/>
      <c r="FR39" s="9"/>
      <c r="FS39" s="9"/>
      <c r="FT39" s="9"/>
      <c r="FU39" s="9"/>
      <c r="FV39" s="9"/>
      <c r="FW39" s="9"/>
    </row>
    <row r="40" spans="1:246" s="209" customFormat="1" ht="12.75" customHeight="1">
      <c r="A40" s="123"/>
      <c r="B40" s="123"/>
      <c r="C40" s="123"/>
      <c r="D40" s="123"/>
      <c r="E40" s="123"/>
      <c r="H40" s="123"/>
      <c r="I40" s="125"/>
      <c r="J40" s="356"/>
      <c r="K40" s="357"/>
      <c r="L40" s="124"/>
      <c r="M40" s="126"/>
      <c r="N40" s="358"/>
      <c r="O40" s="126"/>
      <c r="P40" s="359"/>
      <c r="Q40" s="126"/>
      <c r="R40" s="359"/>
      <c r="S40" s="360"/>
      <c r="T40" s="120"/>
      <c r="U40" s="120"/>
      <c r="V40" s="120"/>
      <c r="W40" s="120"/>
      <c r="X40" s="120"/>
      <c r="Y40" s="120"/>
      <c r="Z40" s="120"/>
      <c r="AA40" s="120"/>
      <c r="AB40" s="120"/>
      <c r="AC40" s="120"/>
      <c r="AD40" s="120"/>
      <c r="AE40" s="126"/>
      <c r="AF40" s="120"/>
      <c r="AG40" s="126"/>
      <c r="AH40" s="120"/>
      <c r="AI40" s="126"/>
      <c r="AJ40" s="361"/>
      <c r="AK40" s="120"/>
      <c r="AL40" s="126"/>
      <c r="AM40" s="120"/>
      <c r="AN40" s="120"/>
      <c r="AO40" s="362"/>
      <c r="AP40" s="363"/>
      <c r="AQ40" s="363"/>
      <c r="AR40" s="126"/>
      <c r="AS40" s="126"/>
      <c r="AT40" s="126"/>
      <c r="AU40" s="126"/>
      <c r="AV40" s="126"/>
      <c r="AW40" s="126"/>
      <c r="AX40" s="126"/>
      <c r="AY40" s="126"/>
      <c r="AZ40" s="126"/>
      <c r="BA40" s="126"/>
      <c r="BB40" s="126"/>
      <c r="BC40" s="126"/>
      <c r="BD40" s="126"/>
      <c r="BE40" s="126"/>
      <c r="BF40" s="126"/>
      <c r="BG40" s="357"/>
      <c r="BH40" s="126"/>
      <c r="BI40" s="126"/>
      <c r="BJ40" s="187"/>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49"/>
      <c r="DL40" s="126"/>
      <c r="DM40" s="364"/>
      <c r="DN40" s="126"/>
      <c r="DO40" s="126"/>
      <c r="DP40" s="120"/>
      <c r="DQ40" s="365"/>
      <c r="DR40" s="366"/>
      <c r="DS40" s="120"/>
      <c r="DT40" s="126"/>
      <c r="DU40" s="126"/>
      <c r="DV40" s="126"/>
      <c r="DW40" s="349"/>
      <c r="DX40" s="120"/>
      <c r="DY40" s="120"/>
      <c r="DZ40" s="120"/>
      <c r="EA40" s="120"/>
      <c r="EB40" s="120"/>
      <c r="EC40" s="120"/>
      <c r="ED40" s="120"/>
      <c r="EE40" s="126"/>
      <c r="EF40" s="126"/>
      <c r="EG40" s="126"/>
      <c r="EH40" s="126"/>
      <c r="EI40" s="126"/>
      <c r="EJ40" s="126"/>
      <c r="EK40" s="126"/>
      <c r="EL40" s="126"/>
      <c r="EM40" s="126"/>
      <c r="EN40" s="126"/>
      <c r="EO40" s="367"/>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68"/>
      <c r="FO40" s="126"/>
      <c r="FP40" s="126"/>
      <c r="FQ40" s="126"/>
      <c r="FR40" s="126"/>
      <c r="FS40" s="126"/>
      <c r="FT40" s="126"/>
      <c r="FU40" s="126"/>
      <c r="FV40" s="120"/>
      <c r="FW40" s="126"/>
      <c r="FX40" s="368"/>
      <c r="FY40" s="368"/>
      <c r="FZ40" s="368"/>
      <c r="GA40" s="368"/>
      <c r="GB40" s="368"/>
      <c r="GC40" s="368"/>
      <c r="GD40" s="368"/>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707" t="s">
        <v>193</v>
      </c>
      <c r="B41" s="5"/>
      <c r="C41" s="5"/>
      <c r="D41" s="5"/>
      <c r="E41" s="5"/>
      <c r="F41" s="813"/>
      <c r="G41" s="813"/>
      <c r="H41" s="5"/>
      <c r="I41" s="120"/>
      <c r="J41" s="356"/>
      <c r="K41" s="189"/>
      <c r="L41" s="9"/>
      <c r="M41" s="130"/>
      <c r="N41" s="369"/>
      <c r="O41" s="206"/>
      <c r="P41" s="206"/>
      <c r="Q41" s="370"/>
      <c r="R41" s="206"/>
      <c r="S41" s="360"/>
      <c r="AG41" s="9"/>
      <c r="AI41" s="9"/>
      <c r="AJ41" s="9"/>
      <c r="AL41" s="9"/>
      <c r="AM41" s="9"/>
      <c r="AN41" s="371"/>
      <c r="AO41" s="9"/>
      <c r="AP41" s="9"/>
      <c r="AQ41" s="9"/>
      <c r="AR41" s="9"/>
      <c r="AS41" s="9"/>
      <c r="AT41" s="9"/>
      <c r="AU41" s="9"/>
      <c r="AZ41" s="120"/>
      <c r="BA41" s="120"/>
      <c r="BB41" s="120"/>
      <c r="BC41" s="120"/>
      <c r="BD41" s="120"/>
      <c r="BE41" s="120"/>
      <c r="BF41" s="120"/>
      <c r="BG41" s="120"/>
      <c r="BH41" s="120"/>
      <c r="BI41" s="120"/>
      <c r="BJ41" s="120"/>
      <c r="BK41" s="246"/>
      <c r="BL41" s="372"/>
      <c r="BM41" s="372"/>
      <c r="BN41" s="120"/>
      <c r="BO41" s="120"/>
      <c r="BP41" s="120"/>
      <c r="BQ41" s="120"/>
      <c r="BR41" s="120"/>
      <c r="BS41" s="24"/>
      <c r="BT41" s="120"/>
      <c r="CE41" s="373"/>
      <c r="CF41" s="374"/>
      <c r="CG41" s="374"/>
      <c r="CH41" s="374"/>
      <c r="CI41" s="374"/>
      <c r="CJ41" s="374"/>
      <c r="CK41" s="374"/>
      <c r="CL41" s="374"/>
      <c r="CM41" s="374"/>
      <c r="DI41" s="187"/>
      <c r="DM41" s="375"/>
      <c r="DS41" s="180"/>
      <c r="DV41" s="9"/>
      <c r="DW41" s="376"/>
      <c r="DX41" s="377"/>
      <c r="EX41" s="378"/>
      <c r="GF41" s="90"/>
    </row>
    <row r="42" spans="1:166" ht="12" customHeight="1">
      <c r="A42" s="1111" t="s">
        <v>460</v>
      </c>
      <c r="B42" s="1230"/>
      <c r="C42" s="1231"/>
      <c r="D42" s="5"/>
      <c r="E42" s="5"/>
      <c r="F42" s="6"/>
      <c r="G42" s="6"/>
      <c r="H42" s="6"/>
      <c r="I42" s="381"/>
      <c r="J42" s="211"/>
      <c r="K42" s="187"/>
      <c r="L42" s="131"/>
      <c r="M42" s="132"/>
      <c r="N42" s="133"/>
      <c r="O42" s="133"/>
      <c r="P42" s="132"/>
      <c r="Q42" s="132"/>
      <c r="R42" s="133"/>
      <c r="S42" s="139"/>
      <c r="AC42" s="136"/>
      <c r="AD42" s="200"/>
      <c r="AE42" s="201"/>
      <c r="AG42" s="9"/>
      <c r="AI42" s="9"/>
      <c r="AJ42" s="9"/>
      <c r="AK42" s="382"/>
      <c r="AL42" s="9"/>
      <c r="AM42" s="9"/>
      <c r="AN42" s="9"/>
      <c r="AO42" s="246"/>
      <c r="AP42" s="372"/>
      <c r="AQ42" s="372"/>
      <c r="AS42" s="9"/>
      <c r="AU42" s="24"/>
      <c r="AV42" s="9"/>
      <c r="AW42" s="136"/>
      <c r="AX42" s="200"/>
      <c r="AY42" s="201"/>
      <c r="AZ42" s="9"/>
      <c r="BA42" s="205"/>
      <c r="BB42" s="9"/>
      <c r="BC42" s="9"/>
      <c r="BD42" s="9"/>
      <c r="BE42" s="9"/>
      <c r="BF42" s="9"/>
      <c r="BG42" s="382"/>
      <c r="BH42" s="383"/>
      <c r="BI42" s="384"/>
      <c r="BJ42" s="9"/>
      <c r="BK42" s="9"/>
      <c r="BL42" s="9"/>
      <c r="BM42" s="9"/>
      <c r="BN42" s="9"/>
      <c r="BO42" s="9"/>
      <c r="BP42" s="9"/>
      <c r="BQ42" s="9"/>
      <c r="BR42" s="9"/>
      <c r="BS42" s="9"/>
      <c r="BT42" s="9"/>
      <c r="BU42" s="136"/>
      <c r="BV42" s="200"/>
      <c r="BW42" s="201"/>
      <c r="CG42" s="246"/>
      <c r="CH42" s="372"/>
      <c r="CI42" s="372"/>
      <c r="CO42" s="136"/>
      <c r="CP42" s="200"/>
      <c r="CQ42" s="201"/>
      <c r="DI42" s="136"/>
      <c r="DJ42" s="200"/>
      <c r="DK42" s="201"/>
      <c r="DM42" s="375"/>
      <c r="DS42" s="180"/>
      <c r="DX42" s="205"/>
      <c r="DY42" s="201"/>
      <c r="DZ42" s="201"/>
      <c r="EA42" s="201"/>
      <c r="ED42" s="136"/>
      <c r="EE42" s="200"/>
      <c r="EF42" s="201"/>
      <c r="EM42" s="294"/>
      <c r="EN42" s="294"/>
      <c r="EO42" s="385"/>
      <c r="EP42" s="294"/>
      <c r="EQ42" s="294"/>
      <c r="ER42" s="205"/>
      <c r="ES42" s="294"/>
      <c r="EX42" s="386"/>
      <c r="FC42" s="378"/>
      <c r="FE42" s="136"/>
      <c r="FF42" s="200"/>
      <c r="FG42" s="201"/>
      <c r="FH42" s="372"/>
      <c r="FI42" s="372"/>
      <c r="FJ42" s="372"/>
    </row>
    <row r="43" spans="1:188" ht="12" customHeight="1">
      <c r="A43" s="27"/>
      <c r="B43" s="1396" t="s">
        <v>483</v>
      </c>
      <c r="C43" s="1397"/>
      <c r="D43" s="152"/>
      <c r="E43" s="152"/>
      <c r="F43" s="6"/>
      <c r="G43" s="1033"/>
      <c r="H43" s="5"/>
      <c r="I43" s="143"/>
      <c r="J43" s="135"/>
      <c r="K43" s="136"/>
      <c r="L43" s="137"/>
      <c r="M43" s="120"/>
      <c r="N43" s="138"/>
      <c r="O43" s="138"/>
      <c r="P43" s="120"/>
      <c r="Q43" s="120"/>
      <c r="R43" s="24"/>
      <c r="S43" s="139"/>
      <c r="AC43" s="225"/>
      <c r="AD43" s="206"/>
      <c r="AE43" s="225"/>
      <c r="AF43" s="143"/>
      <c r="AH43" s="225"/>
      <c r="AI43" s="225"/>
      <c r="AJ43" s="226"/>
      <c r="AK43" s="226"/>
      <c r="AL43" s="226"/>
      <c r="AM43" s="226"/>
      <c r="AN43" s="226"/>
      <c r="AO43" s="226"/>
      <c r="AP43" s="226"/>
      <c r="AQ43" s="226"/>
      <c r="AR43" s="226"/>
      <c r="AS43" s="206"/>
      <c r="AT43" s="226"/>
      <c r="AV43" s="226"/>
      <c r="AW43" s="9"/>
      <c r="AX43" s="206"/>
      <c r="AY43" s="184"/>
      <c r="BA43" s="206"/>
      <c r="BB43" s="206"/>
      <c r="BC43" s="184"/>
      <c r="BD43" s="184"/>
      <c r="BE43" s="206"/>
      <c r="BF43" s="226"/>
      <c r="BG43" s="226"/>
      <c r="BH43" s="226"/>
      <c r="BI43" s="206"/>
      <c r="BJ43" s="226"/>
      <c r="BK43" s="226"/>
      <c r="BL43" s="226"/>
      <c r="BM43" s="226"/>
      <c r="BN43" s="226"/>
      <c r="BO43" s="226"/>
      <c r="BP43" s="226"/>
      <c r="BQ43" s="226"/>
      <c r="BR43" s="226"/>
      <c r="BS43" s="226"/>
      <c r="BT43" s="229"/>
      <c r="BU43" s="140"/>
      <c r="BV43" s="225"/>
      <c r="BW43" s="225"/>
      <c r="BX43" s="225"/>
      <c r="BY43" s="225"/>
      <c r="BZ43" s="225"/>
      <c r="CA43" s="225"/>
      <c r="CB43" s="225"/>
      <c r="CC43" s="225"/>
      <c r="CO43" s="140"/>
      <c r="CP43" s="225"/>
      <c r="CQ43" s="225"/>
      <c r="CR43" s="225"/>
      <c r="CS43" s="225"/>
      <c r="CT43" s="225"/>
      <c r="CU43" s="225"/>
      <c r="CV43" s="225"/>
      <c r="CW43" s="225"/>
      <c r="DA43" s="387"/>
      <c r="DB43" s="387"/>
      <c r="DC43" s="357"/>
      <c r="DD43" s="357"/>
      <c r="DI43" s="139"/>
      <c r="DJ43" s="204"/>
      <c r="DK43" s="204"/>
      <c r="DL43" s="204"/>
      <c r="DM43" s="388"/>
      <c r="DN43" s="245"/>
      <c r="DO43" s="204"/>
      <c r="DT43" s="140"/>
      <c r="DV43" s="205"/>
      <c r="DX43" s="294"/>
      <c r="EC43" s="389"/>
      <c r="EE43" s="243"/>
      <c r="EF43" s="226"/>
      <c r="EG43" s="226"/>
      <c r="EH43" s="226"/>
      <c r="EJ43" s="390"/>
      <c r="EN43" s="178"/>
      <c r="EO43" s="178"/>
      <c r="EP43" s="178"/>
      <c r="EX43" s="294"/>
      <c r="FA43" s="391"/>
      <c r="FC43" s="386"/>
      <c r="FE43" s="139"/>
      <c r="GF43" s="90"/>
    </row>
    <row r="44" spans="1:163" ht="12" customHeight="1">
      <c r="A44" s="34" t="s">
        <v>195</v>
      </c>
      <c r="B44" s="1398" t="s">
        <v>235</v>
      </c>
      <c r="C44" s="1400" t="s">
        <v>200</v>
      </c>
      <c r="D44" s="393"/>
      <c r="E44" s="393"/>
      <c r="F44" s="394"/>
      <c r="G44" s="6"/>
      <c r="H44" s="5"/>
      <c r="I44" s="225"/>
      <c r="K44" s="9"/>
      <c r="L44" s="130"/>
      <c r="M44" s="140"/>
      <c r="N44" s="141"/>
      <c r="O44" s="9"/>
      <c r="P44" s="130"/>
      <c r="Q44" s="140"/>
      <c r="R44" s="142"/>
      <c r="AC44" s="235"/>
      <c r="AD44" s="206"/>
      <c r="AE44" s="225"/>
      <c r="AF44" s="206"/>
      <c r="AG44" s="395"/>
      <c r="AH44" s="206"/>
      <c r="AI44" s="225"/>
      <c r="AJ44" s="226"/>
      <c r="AK44" s="226"/>
      <c r="AL44" s="226"/>
      <c r="AM44" s="226"/>
      <c r="AN44" s="226"/>
      <c r="AO44" s="226"/>
      <c r="AP44" s="226"/>
      <c r="AQ44" s="226"/>
      <c r="AR44" s="226"/>
      <c r="AS44" s="206"/>
      <c r="AT44" s="226"/>
      <c r="AU44" s="226"/>
      <c r="AV44" s="226"/>
      <c r="AW44" s="143"/>
      <c r="AX44" s="206"/>
      <c r="AY44" s="184"/>
      <c r="BA44" s="206"/>
      <c r="BB44" s="206"/>
      <c r="BC44" s="184"/>
      <c r="BD44" s="184"/>
      <c r="BE44" s="206"/>
      <c r="BF44" s="225"/>
      <c r="BG44" s="225"/>
      <c r="BH44" s="225"/>
      <c r="BI44" s="225"/>
      <c r="BJ44" s="9"/>
      <c r="BK44" s="9"/>
      <c r="BL44" s="9"/>
      <c r="BM44" s="9"/>
      <c r="BN44" s="9"/>
      <c r="BO44" s="9"/>
      <c r="BP44" s="9"/>
      <c r="BQ44" s="9"/>
      <c r="BR44" s="225"/>
      <c r="BS44" s="225"/>
      <c r="BT44" s="240"/>
      <c r="BU44" s="143"/>
      <c r="BV44" s="225"/>
      <c r="BW44" s="225"/>
      <c r="BX44" s="225"/>
      <c r="BY44" s="225"/>
      <c r="BZ44" s="225"/>
      <c r="CA44" s="225"/>
      <c r="CB44" s="225"/>
      <c r="CC44" s="225"/>
      <c r="CO44" s="143"/>
      <c r="CP44" s="225"/>
      <c r="CQ44" s="225"/>
      <c r="CR44" s="225"/>
      <c r="CS44" s="225"/>
      <c r="CT44" s="225"/>
      <c r="CU44" s="225"/>
      <c r="CV44" s="225"/>
      <c r="CW44" s="225"/>
      <c r="DI44" s="143"/>
      <c r="DJ44" s="396"/>
      <c r="DK44" s="236"/>
      <c r="DL44" s="232"/>
      <c r="DM44" s="397"/>
      <c r="DN44" s="245"/>
      <c r="DO44" s="294"/>
      <c r="DS44" s="398"/>
      <c r="DV44" s="205"/>
      <c r="ED44" s="143"/>
      <c r="EE44" s="232"/>
      <c r="EF44" s="206"/>
      <c r="EG44" s="226"/>
      <c r="EH44" s="226"/>
      <c r="EI44" s="226"/>
      <c r="EJ44" s="226"/>
      <c r="FA44" s="391"/>
      <c r="FC44" s="294"/>
      <c r="FE44" s="143"/>
      <c r="FF44" s="232"/>
      <c r="FG44" s="232"/>
    </row>
    <row r="45" spans="1:161" ht="12" customHeight="1">
      <c r="A45" s="45"/>
      <c r="B45" s="1399"/>
      <c r="C45" s="1401">
        <v>2012</v>
      </c>
      <c r="D45" s="142"/>
      <c r="E45" s="142"/>
      <c r="F45" s="6"/>
      <c r="G45" s="399"/>
      <c r="H45" s="5"/>
      <c r="I45" s="178"/>
      <c r="K45" s="143"/>
      <c r="L45" s="130"/>
      <c r="M45" s="140"/>
      <c r="N45" s="142"/>
      <c r="O45" s="9"/>
      <c r="P45" s="130"/>
      <c r="Q45" s="140"/>
      <c r="R45" s="142"/>
      <c r="AD45" s="232"/>
      <c r="AE45" s="236"/>
      <c r="AF45" s="236"/>
      <c r="AG45" s="259"/>
      <c r="AH45" s="236"/>
      <c r="AI45" s="236"/>
      <c r="AJ45" s="232"/>
      <c r="AK45" s="232"/>
      <c r="AL45" s="232"/>
      <c r="AM45" s="232"/>
      <c r="AN45" s="232"/>
      <c r="AO45" s="232"/>
      <c r="AP45" s="232"/>
      <c r="AQ45" s="232"/>
      <c r="AR45" s="232"/>
      <c r="AS45" s="232"/>
      <c r="AT45" s="232"/>
      <c r="AU45" s="232"/>
      <c r="AV45" s="232"/>
      <c r="AW45" s="9"/>
      <c r="AX45" s="232"/>
      <c r="AY45" s="395"/>
      <c r="BA45" s="232"/>
      <c r="BB45" s="235"/>
      <c r="BD45" s="393"/>
      <c r="BE45" s="232"/>
      <c r="BF45" s="236"/>
      <c r="BG45" s="236"/>
      <c r="BH45" s="236"/>
      <c r="BI45" s="235"/>
      <c r="BJ45" s="236"/>
      <c r="BK45" s="236"/>
      <c r="BL45" s="236"/>
      <c r="BM45" s="236"/>
      <c r="BN45" s="236"/>
      <c r="BO45" s="236"/>
      <c r="BP45" s="236"/>
      <c r="BQ45" s="236"/>
      <c r="BR45" s="236"/>
      <c r="BS45" s="236"/>
      <c r="BT45" s="211"/>
      <c r="BU45" s="144"/>
      <c r="BV45" s="225"/>
      <c r="BW45" s="225"/>
      <c r="BX45" s="225"/>
      <c r="BY45" s="225"/>
      <c r="BZ45" s="225"/>
      <c r="CA45" s="225"/>
      <c r="CB45" s="225"/>
      <c r="CC45" s="206"/>
      <c r="CO45" s="144"/>
      <c r="CP45" s="225"/>
      <c r="CQ45" s="225"/>
      <c r="CR45" s="225"/>
      <c r="CS45" s="225"/>
      <c r="CT45" s="225"/>
      <c r="CU45" s="225"/>
      <c r="CV45" s="225"/>
      <c r="CW45" s="206"/>
      <c r="DI45" s="144"/>
      <c r="DJ45" s="400"/>
      <c r="DK45" s="401"/>
      <c r="DL45" s="401"/>
      <c r="DM45" s="402"/>
      <c r="DO45" s="401"/>
      <c r="DS45" s="180"/>
      <c r="DV45" s="211"/>
      <c r="ED45" s="144"/>
      <c r="EE45" s="232"/>
      <c r="EF45" s="145"/>
      <c r="EG45" s="145"/>
      <c r="EH45" s="145"/>
      <c r="EI45" s="145"/>
      <c r="EJ45" s="145"/>
      <c r="FA45" s="9"/>
      <c r="FE45" s="144"/>
    </row>
    <row r="46" spans="1:163" ht="12" customHeight="1">
      <c r="A46" s="403" t="s">
        <v>201</v>
      </c>
      <c r="B46" s="868">
        <v>269.6841947699613</v>
      </c>
      <c r="C46" s="868">
        <v>131.58180145541056</v>
      </c>
      <c r="D46" s="152"/>
      <c r="E46" s="152"/>
      <c r="F46" s="404"/>
      <c r="G46" s="6"/>
      <c r="H46" s="405"/>
      <c r="I46" s="381"/>
      <c r="K46" s="144"/>
      <c r="L46" s="145"/>
      <c r="M46" s="145"/>
      <c r="N46" s="146"/>
      <c r="O46" s="147"/>
      <c r="P46" s="145"/>
      <c r="Q46" s="145"/>
      <c r="R46" s="146"/>
      <c r="AC46" s="148"/>
      <c r="AD46" s="250"/>
      <c r="AE46" s="250"/>
      <c r="AF46" s="250"/>
      <c r="AG46" s="406"/>
      <c r="AH46" s="250"/>
      <c r="AI46" s="250"/>
      <c r="AJ46" s="76"/>
      <c r="AK46" s="76"/>
      <c r="AL46" s="76"/>
      <c r="AM46" s="76"/>
      <c r="AN46" s="76"/>
      <c r="AO46" s="76"/>
      <c r="AP46" s="76"/>
      <c r="AQ46" s="76"/>
      <c r="AR46" s="76"/>
      <c r="AS46" s="76"/>
      <c r="AT46" s="76"/>
      <c r="AU46" s="76"/>
      <c r="AV46" s="76"/>
      <c r="AW46" s="148"/>
      <c r="AX46" s="407"/>
      <c r="AY46" s="408"/>
      <c r="AZ46" s="408"/>
      <c r="BA46" s="409"/>
      <c r="BB46" s="409"/>
      <c r="BC46" s="410"/>
      <c r="BD46" s="410"/>
      <c r="BE46" s="407"/>
      <c r="BF46" s="251"/>
      <c r="BG46" s="251"/>
      <c r="BH46" s="251"/>
      <c r="BI46" s="251"/>
      <c r="BJ46" s="229"/>
      <c r="BK46" s="229"/>
      <c r="BL46" s="229"/>
      <c r="BM46" s="229"/>
      <c r="BN46" s="229"/>
      <c r="BO46" s="229"/>
      <c r="BP46" s="229"/>
      <c r="BQ46" s="229"/>
      <c r="BR46" s="251"/>
      <c r="BS46" s="251"/>
      <c r="BT46" s="274"/>
      <c r="BU46" s="148"/>
      <c r="BV46" s="286"/>
      <c r="BW46" s="286"/>
      <c r="BX46" s="286"/>
      <c r="BY46" s="286"/>
      <c r="BZ46" s="286"/>
      <c r="CA46" s="286"/>
      <c r="CB46" s="286"/>
      <c r="CC46" s="286"/>
      <c r="CD46" s="411"/>
      <c r="CE46" s="278"/>
      <c r="CF46" s="278"/>
      <c r="CG46" s="278"/>
      <c r="CH46" s="278"/>
      <c r="CI46" s="278"/>
      <c r="CJ46" s="278"/>
      <c r="CK46" s="278"/>
      <c r="CL46" s="278"/>
      <c r="CM46" s="278"/>
      <c r="CN46" s="278"/>
      <c r="CO46" s="148"/>
      <c r="CP46" s="290"/>
      <c r="CQ46" s="290"/>
      <c r="CR46" s="290"/>
      <c r="CS46" s="290"/>
      <c r="CT46" s="290"/>
      <c r="CU46" s="290"/>
      <c r="CV46" s="290"/>
      <c r="CW46" s="290"/>
      <c r="CY46" s="278"/>
      <c r="CZ46" s="278"/>
      <c r="DA46" s="278"/>
      <c r="DB46" s="278"/>
      <c r="DC46" s="278"/>
      <c r="DD46" s="278"/>
      <c r="DE46" s="278"/>
      <c r="DF46" s="278"/>
      <c r="DG46" s="278"/>
      <c r="DH46" s="278"/>
      <c r="DI46" s="148"/>
      <c r="DJ46" s="412"/>
      <c r="DK46" s="413"/>
      <c r="DL46" s="413"/>
      <c r="DM46" s="414"/>
      <c r="DN46" s="413"/>
      <c r="DO46" s="413"/>
      <c r="DS46" s="180"/>
      <c r="DV46" s="285"/>
      <c r="EC46" s="294"/>
      <c r="ED46" s="148"/>
      <c r="EE46" s="290"/>
      <c r="EF46" s="290"/>
      <c r="EG46" s="290"/>
      <c r="EH46" s="415"/>
      <c r="EI46" s="415"/>
      <c r="EJ46" s="415"/>
      <c r="FE46" s="148"/>
      <c r="FF46" s="416"/>
      <c r="FG46" s="416"/>
    </row>
    <row r="47" spans="1:188" ht="12" customHeight="1">
      <c r="A47" s="417" t="s">
        <v>202</v>
      </c>
      <c r="B47" s="867">
        <v>225.05188359616164</v>
      </c>
      <c r="C47" s="867">
        <v>185.40683539815274</v>
      </c>
      <c r="D47" s="418"/>
      <c r="E47" s="418"/>
      <c r="F47" s="6"/>
      <c r="G47" s="419"/>
      <c r="H47" s="420"/>
      <c r="I47" s="381"/>
      <c r="K47" s="148"/>
      <c r="L47" s="108"/>
      <c r="M47" s="108"/>
      <c r="N47" s="73"/>
      <c r="O47" s="149"/>
      <c r="P47" s="108"/>
      <c r="Q47" s="150"/>
      <c r="R47" s="73"/>
      <c r="AC47" s="148"/>
      <c r="AD47" s="250"/>
      <c r="AE47" s="250"/>
      <c r="AF47" s="250"/>
      <c r="AG47" s="406"/>
      <c r="AH47" s="250"/>
      <c r="AI47" s="250"/>
      <c r="AJ47" s="76"/>
      <c r="AK47" s="76"/>
      <c r="AL47" s="76"/>
      <c r="AM47" s="76"/>
      <c r="AN47" s="76"/>
      <c r="AO47" s="76"/>
      <c r="AP47" s="76"/>
      <c r="AQ47" s="76"/>
      <c r="AR47" s="76"/>
      <c r="AS47" s="76"/>
      <c r="AT47" s="76"/>
      <c r="AU47" s="76"/>
      <c r="AV47" s="76"/>
      <c r="AW47" s="148"/>
      <c r="AX47" s="407"/>
      <c r="AY47" s="408"/>
      <c r="AZ47" s="408"/>
      <c r="BA47" s="409"/>
      <c r="BB47" s="409"/>
      <c r="BC47" s="410"/>
      <c r="BD47" s="410"/>
      <c r="BE47" s="407"/>
      <c r="BF47" s="251"/>
      <c r="BG47" s="251"/>
      <c r="BH47" s="251"/>
      <c r="BI47" s="251"/>
      <c r="BJ47" s="229"/>
      <c r="BK47" s="229"/>
      <c r="BL47" s="229"/>
      <c r="BM47" s="229"/>
      <c r="BN47" s="229"/>
      <c r="BO47" s="229"/>
      <c r="BP47" s="229"/>
      <c r="BQ47" s="229"/>
      <c r="BR47" s="251"/>
      <c r="BS47" s="251"/>
      <c r="BT47" s="274"/>
      <c r="BU47" s="148"/>
      <c r="BV47" s="286"/>
      <c r="BW47" s="286"/>
      <c r="BX47" s="286"/>
      <c r="BY47" s="286"/>
      <c r="BZ47" s="286"/>
      <c r="CA47" s="286"/>
      <c r="CB47" s="286"/>
      <c r="CC47" s="286"/>
      <c r="CE47" s="278"/>
      <c r="CF47" s="278"/>
      <c r="CG47" s="278"/>
      <c r="CH47" s="278"/>
      <c r="CI47" s="278"/>
      <c r="CJ47" s="278"/>
      <c r="CK47" s="278"/>
      <c r="CL47" s="278"/>
      <c r="CM47" s="278"/>
      <c r="CN47" s="278"/>
      <c r="CO47" s="148"/>
      <c r="CP47" s="290"/>
      <c r="CQ47" s="290"/>
      <c r="CR47" s="290"/>
      <c r="CS47" s="290"/>
      <c r="CT47" s="290"/>
      <c r="CU47" s="290"/>
      <c r="CV47" s="290"/>
      <c r="CW47" s="290"/>
      <c r="CY47" s="278"/>
      <c r="CZ47" s="278"/>
      <c r="DA47" s="278"/>
      <c r="DB47" s="278"/>
      <c r="DC47" s="278"/>
      <c r="DD47" s="278"/>
      <c r="DE47" s="278"/>
      <c r="DF47" s="278"/>
      <c r="DG47" s="278"/>
      <c r="DH47" s="278"/>
      <c r="DI47" s="148"/>
      <c r="DJ47" s="413"/>
      <c r="DK47" s="413"/>
      <c r="DL47" s="413"/>
      <c r="DM47" s="414"/>
      <c r="DN47" s="414"/>
      <c r="DO47" s="413"/>
      <c r="DS47" s="180"/>
      <c r="DV47" s="285"/>
      <c r="EC47" s="285"/>
      <c r="ED47" s="148"/>
      <c r="EE47" s="290"/>
      <c r="EF47" s="290"/>
      <c r="EG47" s="290"/>
      <c r="EH47" s="415"/>
      <c r="EI47" s="415"/>
      <c r="EJ47" s="415"/>
      <c r="FE47" s="148"/>
      <c r="FF47" s="416"/>
      <c r="FG47" s="416"/>
      <c r="GF47" s="90"/>
    </row>
    <row r="48" spans="1:163" ht="12" customHeight="1">
      <c r="A48" s="403" t="s">
        <v>203</v>
      </c>
      <c r="B48" s="868">
        <v>292.57841147731455</v>
      </c>
      <c r="C48" s="868">
        <v>189.8195274556358</v>
      </c>
      <c r="D48" s="418"/>
      <c r="E48" s="418"/>
      <c r="F48" s="6"/>
      <c r="G48" s="6"/>
      <c r="H48" s="5"/>
      <c r="I48" s="381"/>
      <c r="K48" s="148"/>
      <c r="L48" s="108"/>
      <c r="M48" s="108"/>
      <c r="N48" s="73"/>
      <c r="O48" s="149"/>
      <c r="P48" s="108"/>
      <c r="Q48" s="150"/>
      <c r="R48" s="73"/>
      <c r="AC48" s="148"/>
      <c r="AD48" s="250"/>
      <c r="AE48" s="250"/>
      <c r="AF48" s="250"/>
      <c r="AG48" s="406"/>
      <c r="AH48" s="250"/>
      <c r="AI48" s="250"/>
      <c r="AJ48" s="76"/>
      <c r="AK48" s="76"/>
      <c r="AL48" s="76"/>
      <c r="AM48" s="76"/>
      <c r="AN48" s="76"/>
      <c r="AO48" s="76"/>
      <c r="AP48" s="76"/>
      <c r="AQ48" s="76"/>
      <c r="AR48" s="76"/>
      <c r="AS48" s="76"/>
      <c r="AT48" s="76"/>
      <c r="AU48" s="76"/>
      <c r="AV48" s="76"/>
      <c r="AW48" s="148"/>
      <c r="AX48" s="407"/>
      <c r="AY48" s="408"/>
      <c r="AZ48" s="408"/>
      <c r="BA48" s="409"/>
      <c r="BB48" s="409"/>
      <c r="BC48" s="410"/>
      <c r="BD48" s="410"/>
      <c r="BE48" s="407"/>
      <c r="BF48" s="251"/>
      <c r="BG48" s="251"/>
      <c r="BH48" s="251"/>
      <c r="BI48" s="251"/>
      <c r="BJ48" s="229"/>
      <c r="BK48" s="229"/>
      <c r="BL48" s="229"/>
      <c r="BM48" s="229"/>
      <c r="BN48" s="229"/>
      <c r="BO48" s="229"/>
      <c r="BP48" s="229"/>
      <c r="BQ48" s="229"/>
      <c r="BR48" s="251"/>
      <c r="BS48" s="251"/>
      <c r="BT48" s="274"/>
      <c r="BU48" s="148"/>
      <c r="BV48" s="286"/>
      <c r="BW48" s="286"/>
      <c r="BX48" s="286"/>
      <c r="BY48" s="286"/>
      <c r="BZ48" s="286"/>
      <c r="CA48" s="286"/>
      <c r="CB48" s="286"/>
      <c r="CC48" s="286"/>
      <c r="CE48" s="278"/>
      <c r="CF48" s="278"/>
      <c r="CG48" s="278"/>
      <c r="CH48" s="278"/>
      <c r="CI48" s="278"/>
      <c r="CJ48" s="278"/>
      <c r="CK48" s="278"/>
      <c r="CL48" s="278"/>
      <c r="CM48" s="278"/>
      <c r="CN48" s="278"/>
      <c r="CO48" s="148"/>
      <c r="CP48" s="290"/>
      <c r="CQ48" s="290"/>
      <c r="CR48" s="290"/>
      <c r="CS48" s="290"/>
      <c r="CT48" s="290"/>
      <c r="CU48" s="290"/>
      <c r="CV48" s="290"/>
      <c r="CW48" s="290"/>
      <c r="CY48" s="278"/>
      <c r="CZ48" s="278"/>
      <c r="DA48" s="278"/>
      <c r="DB48" s="278"/>
      <c r="DC48" s="278"/>
      <c r="DD48" s="278"/>
      <c r="DE48" s="278"/>
      <c r="DF48" s="278"/>
      <c r="DG48" s="278"/>
      <c r="DH48" s="278"/>
      <c r="DI48" s="148"/>
      <c r="DJ48" s="413"/>
      <c r="DK48" s="413"/>
      <c r="DL48" s="413"/>
      <c r="DM48" s="414"/>
      <c r="DN48" s="414"/>
      <c r="DO48" s="413"/>
      <c r="DS48" s="180"/>
      <c r="DV48" s="285"/>
      <c r="EC48" s="285"/>
      <c r="ED48" s="148"/>
      <c r="EE48" s="290"/>
      <c r="EF48" s="290"/>
      <c r="EG48" s="290"/>
      <c r="EH48" s="415"/>
      <c r="EI48" s="415"/>
      <c r="EJ48" s="415"/>
      <c r="FE48" s="148"/>
      <c r="FF48" s="416"/>
      <c r="FG48" s="416"/>
    </row>
    <row r="49" spans="1:163" ht="12" customHeight="1">
      <c r="A49" s="417" t="s">
        <v>204</v>
      </c>
      <c r="B49" s="867">
        <v>315.09615394830735</v>
      </c>
      <c r="C49" s="867">
        <v>172.20135243049717</v>
      </c>
      <c r="D49" s="421"/>
      <c r="E49" s="422"/>
      <c r="F49" s="422"/>
      <c r="G49" s="422"/>
      <c r="H49" s="422"/>
      <c r="I49" s="381"/>
      <c r="K49" s="148"/>
      <c r="L49" s="108"/>
      <c r="M49" s="108"/>
      <c r="N49" s="73"/>
      <c r="O49" s="149"/>
      <c r="P49" s="108"/>
      <c r="Q49" s="150"/>
      <c r="R49" s="73"/>
      <c r="AC49" s="148"/>
      <c r="AD49" s="250"/>
      <c r="AE49" s="250"/>
      <c r="AF49" s="250"/>
      <c r="AG49" s="406"/>
      <c r="AH49" s="250"/>
      <c r="AI49" s="250"/>
      <c r="AJ49" s="76"/>
      <c r="AK49" s="76"/>
      <c r="AL49" s="76"/>
      <c r="AM49" s="76"/>
      <c r="AN49" s="76"/>
      <c r="AO49" s="76"/>
      <c r="AP49" s="76"/>
      <c r="AQ49" s="76"/>
      <c r="AR49" s="76"/>
      <c r="AS49" s="76"/>
      <c r="AT49" s="76"/>
      <c r="AU49" s="76"/>
      <c r="AV49" s="76"/>
      <c r="AW49" s="148"/>
      <c r="AX49" s="407"/>
      <c r="AY49" s="408"/>
      <c r="AZ49" s="408"/>
      <c r="BA49" s="409"/>
      <c r="BB49" s="409"/>
      <c r="BC49" s="410"/>
      <c r="BD49" s="410"/>
      <c r="BE49" s="407"/>
      <c r="BF49" s="251"/>
      <c r="BG49" s="251"/>
      <c r="BH49" s="251"/>
      <c r="BI49" s="251"/>
      <c r="BJ49" s="229"/>
      <c r="BK49" s="229"/>
      <c r="BL49" s="229"/>
      <c r="BM49" s="229"/>
      <c r="BN49" s="229"/>
      <c r="BO49" s="229"/>
      <c r="BP49" s="229"/>
      <c r="BQ49" s="229"/>
      <c r="BR49" s="251"/>
      <c r="BS49" s="251"/>
      <c r="BT49" s="274"/>
      <c r="BU49" s="148"/>
      <c r="BV49" s="286"/>
      <c r="BW49" s="286"/>
      <c r="BX49" s="286"/>
      <c r="BY49" s="286"/>
      <c r="BZ49" s="286"/>
      <c r="CA49" s="286"/>
      <c r="CB49" s="286"/>
      <c r="CC49" s="286"/>
      <c r="CE49" s="278"/>
      <c r="CF49" s="278"/>
      <c r="CG49" s="278"/>
      <c r="CH49" s="278"/>
      <c r="CI49" s="278"/>
      <c r="CJ49" s="278"/>
      <c r="CK49" s="278"/>
      <c r="CL49" s="278"/>
      <c r="CM49" s="278"/>
      <c r="CN49" s="278"/>
      <c r="CO49" s="148"/>
      <c r="CP49" s="290"/>
      <c r="CQ49" s="290"/>
      <c r="CR49" s="290"/>
      <c r="CS49" s="290"/>
      <c r="CT49" s="290"/>
      <c r="CU49" s="290"/>
      <c r="CV49" s="290"/>
      <c r="CW49" s="290"/>
      <c r="CY49" s="278"/>
      <c r="CZ49" s="278"/>
      <c r="DA49" s="278"/>
      <c r="DB49" s="278"/>
      <c r="DC49" s="278"/>
      <c r="DD49" s="278"/>
      <c r="DE49" s="278"/>
      <c r="DF49" s="278"/>
      <c r="DG49" s="278"/>
      <c r="DH49" s="278"/>
      <c r="DI49" s="148"/>
      <c r="DJ49" s="413"/>
      <c r="DK49" s="413"/>
      <c r="DL49" s="413"/>
      <c r="DM49" s="414"/>
      <c r="DN49" s="414"/>
      <c r="DO49" s="413"/>
      <c r="DS49" s="180"/>
      <c r="DV49" s="285"/>
      <c r="EC49" s="285"/>
      <c r="ED49" s="148"/>
      <c r="EE49" s="290"/>
      <c r="EF49" s="290"/>
      <c r="EG49" s="290"/>
      <c r="EH49" s="415"/>
      <c r="EI49" s="415"/>
      <c r="EJ49" s="415"/>
      <c r="FE49" s="148"/>
      <c r="FF49" s="416"/>
      <c r="FG49" s="416"/>
    </row>
    <row r="50" spans="1:163" ht="12" customHeight="1">
      <c r="A50" s="403" t="s">
        <v>205</v>
      </c>
      <c r="B50" s="868">
        <v>225.583826053786</v>
      </c>
      <c r="C50" s="868">
        <v>155.72458516116728</v>
      </c>
      <c r="D50" s="5"/>
      <c r="E50" s="5"/>
      <c r="F50" s="6"/>
      <c r="G50" s="6"/>
      <c r="H50" s="5"/>
      <c r="I50" s="381"/>
      <c r="K50" s="148"/>
      <c r="L50" s="108"/>
      <c r="M50" s="108"/>
      <c r="N50" s="73"/>
      <c r="O50" s="149"/>
      <c r="P50" s="108"/>
      <c r="Q50" s="150"/>
      <c r="R50" s="73"/>
      <c r="AC50" s="148"/>
      <c r="AD50" s="250"/>
      <c r="AE50" s="250"/>
      <c r="AF50" s="250"/>
      <c r="AG50" s="406"/>
      <c r="AH50" s="250"/>
      <c r="AI50" s="250"/>
      <c r="AJ50" s="76"/>
      <c r="AK50" s="76"/>
      <c r="AL50" s="76"/>
      <c r="AM50" s="76"/>
      <c r="AN50" s="76"/>
      <c r="AO50" s="76"/>
      <c r="AP50" s="76"/>
      <c r="AQ50" s="76"/>
      <c r="AR50" s="76"/>
      <c r="AS50" s="76"/>
      <c r="AT50" s="76"/>
      <c r="AU50" s="76"/>
      <c r="AV50" s="76"/>
      <c r="AW50" s="148"/>
      <c r="AX50" s="407"/>
      <c r="AY50" s="408"/>
      <c r="AZ50" s="408"/>
      <c r="BA50" s="409"/>
      <c r="BB50" s="409"/>
      <c r="BC50" s="410"/>
      <c r="BD50" s="410"/>
      <c r="BE50" s="407"/>
      <c r="BF50" s="251"/>
      <c r="BG50" s="251"/>
      <c r="BH50" s="251"/>
      <c r="BI50" s="251"/>
      <c r="BJ50" s="229"/>
      <c r="BK50" s="229"/>
      <c r="BL50" s="229"/>
      <c r="BM50" s="229"/>
      <c r="BN50" s="229"/>
      <c r="BO50" s="229"/>
      <c r="BP50" s="229"/>
      <c r="BQ50" s="229"/>
      <c r="BR50" s="251"/>
      <c r="BS50" s="251"/>
      <c r="BT50" s="274"/>
      <c r="BU50" s="148"/>
      <c r="BV50" s="286"/>
      <c r="BW50" s="286"/>
      <c r="BX50" s="286"/>
      <c r="BY50" s="286"/>
      <c r="BZ50" s="286"/>
      <c r="CA50" s="286"/>
      <c r="CB50" s="286"/>
      <c r="CC50" s="286"/>
      <c r="CE50" s="278"/>
      <c r="CF50" s="278"/>
      <c r="CG50" s="278"/>
      <c r="CH50" s="278"/>
      <c r="CI50" s="278"/>
      <c r="CJ50" s="278"/>
      <c r="CK50" s="278"/>
      <c r="CL50" s="278"/>
      <c r="CM50" s="278"/>
      <c r="CN50" s="278"/>
      <c r="CO50" s="148"/>
      <c r="CP50" s="290"/>
      <c r="CQ50" s="290"/>
      <c r="CR50" s="290"/>
      <c r="CS50" s="290"/>
      <c r="CT50" s="290"/>
      <c r="CU50" s="290"/>
      <c r="CV50" s="290"/>
      <c r="CW50" s="290"/>
      <c r="CY50" s="278"/>
      <c r="CZ50" s="278"/>
      <c r="DA50" s="278"/>
      <c r="DB50" s="278"/>
      <c r="DC50" s="278"/>
      <c r="DD50" s="278"/>
      <c r="DE50" s="278"/>
      <c r="DF50" s="278"/>
      <c r="DG50" s="278"/>
      <c r="DH50" s="278"/>
      <c r="DI50" s="148"/>
      <c r="DJ50" s="413"/>
      <c r="DK50" s="413"/>
      <c r="DL50" s="413"/>
      <c r="DM50" s="414"/>
      <c r="DN50" s="414"/>
      <c r="DO50" s="413"/>
      <c r="DS50" s="180"/>
      <c r="DV50" s="285"/>
      <c r="EC50" s="285"/>
      <c r="ED50" s="148"/>
      <c r="EE50" s="290"/>
      <c r="EF50" s="290"/>
      <c r="EG50" s="290"/>
      <c r="EH50" s="415"/>
      <c r="EI50" s="415"/>
      <c r="EJ50" s="415"/>
      <c r="FE50" s="148"/>
      <c r="FF50" s="416"/>
      <c r="FG50" s="416"/>
    </row>
    <row r="51" spans="1:163" ht="12" customHeight="1">
      <c r="A51" s="417" t="s">
        <v>206</v>
      </c>
      <c r="B51" s="867">
        <v>256.9086149434404</v>
      </c>
      <c r="C51" s="867">
        <v>136.930141381723</v>
      </c>
      <c r="D51" s="418"/>
      <c r="E51" s="418"/>
      <c r="F51" s="6"/>
      <c r="G51" s="6"/>
      <c r="H51" s="5"/>
      <c r="I51" s="381"/>
      <c r="K51" s="148"/>
      <c r="L51" s="108"/>
      <c r="M51" s="108"/>
      <c r="N51" s="73"/>
      <c r="O51" s="149"/>
      <c r="P51" s="108"/>
      <c r="Q51" s="150"/>
      <c r="R51" s="73"/>
      <c r="AC51" s="148"/>
      <c r="AD51" s="250"/>
      <c r="AE51" s="250"/>
      <c r="AF51" s="250"/>
      <c r="AG51" s="406"/>
      <c r="AH51" s="250"/>
      <c r="AI51" s="250"/>
      <c r="AJ51" s="76"/>
      <c r="AK51" s="76"/>
      <c r="AL51" s="76"/>
      <c r="AM51" s="76"/>
      <c r="AN51" s="76"/>
      <c r="AO51" s="76"/>
      <c r="AP51" s="76"/>
      <c r="AQ51" s="76"/>
      <c r="AR51" s="76"/>
      <c r="AS51" s="76"/>
      <c r="AT51" s="76"/>
      <c r="AU51" s="76"/>
      <c r="AV51" s="76"/>
      <c r="AW51" s="148"/>
      <c r="AX51" s="407"/>
      <c r="AY51" s="408"/>
      <c r="AZ51" s="408"/>
      <c r="BA51" s="409"/>
      <c r="BB51" s="409"/>
      <c r="BC51" s="410"/>
      <c r="BD51" s="410"/>
      <c r="BE51" s="407"/>
      <c r="BF51" s="251"/>
      <c r="BG51" s="251"/>
      <c r="BH51" s="251"/>
      <c r="BI51" s="251"/>
      <c r="BJ51" s="229"/>
      <c r="BK51" s="229"/>
      <c r="BL51" s="229"/>
      <c r="BM51" s="229"/>
      <c r="BN51" s="229"/>
      <c r="BO51" s="229"/>
      <c r="BP51" s="229"/>
      <c r="BQ51" s="229"/>
      <c r="BR51" s="251"/>
      <c r="BS51" s="251"/>
      <c r="BT51" s="274"/>
      <c r="BU51" s="148"/>
      <c r="BV51" s="286"/>
      <c r="BW51" s="286"/>
      <c r="BX51" s="286"/>
      <c r="BY51" s="286"/>
      <c r="BZ51" s="286"/>
      <c r="CA51" s="286"/>
      <c r="CB51" s="286"/>
      <c r="CC51" s="286"/>
      <c r="CE51" s="278"/>
      <c r="CF51" s="278"/>
      <c r="CG51" s="278"/>
      <c r="CH51" s="278"/>
      <c r="CI51" s="278"/>
      <c r="CJ51" s="278"/>
      <c r="CK51" s="278"/>
      <c r="CL51" s="278"/>
      <c r="CM51" s="278"/>
      <c r="CN51" s="278"/>
      <c r="CO51" s="148"/>
      <c r="CP51" s="290"/>
      <c r="CQ51" s="290"/>
      <c r="CR51" s="290"/>
      <c r="CS51" s="290"/>
      <c r="CT51" s="290"/>
      <c r="CU51" s="290"/>
      <c r="CV51" s="290"/>
      <c r="CW51" s="290"/>
      <c r="CY51" s="278"/>
      <c r="CZ51" s="278"/>
      <c r="DA51" s="278"/>
      <c r="DB51" s="278"/>
      <c r="DC51" s="278"/>
      <c r="DD51" s="278"/>
      <c r="DE51" s="278"/>
      <c r="DF51" s="278"/>
      <c r="DG51" s="278"/>
      <c r="DH51" s="278"/>
      <c r="DI51" s="148"/>
      <c r="DJ51" s="413"/>
      <c r="DK51" s="413"/>
      <c r="DL51" s="413"/>
      <c r="DM51" s="414"/>
      <c r="DN51" s="414"/>
      <c r="DO51" s="413"/>
      <c r="DS51" s="180"/>
      <c r="DV51" s="285"/>
      <c r="EC51" s="285"/>
      <c r="ED51" s="148"/>
      <c r="EE51" s="290"/>
      <c r="EF51" s="290"/>
      <c r="EG51" s="290"/>
      <c r="EH51" s="415"/>
      <c r="EI51" s="415"/>
      <c r="EJ51" s="415"/>
      <c r="EL51" s="294"/>
      <c r="FE51" s="148"/>
      <c r="FF51" s="416"/>
      <c r="FG51" s="416"/>
    </row>
    <row r="52" spans="1:163" ht="12" customHeight="1">
      <c r="A52" s="403" t="s">
        <v>207</v>
      </c>
      <c r="B52" s="868">
        <v>316.2113023148663</v>
      </c>
      <c r="C52" s="868">
        <v>130.77923342628262</v>
      </c>
      <c r="D52" s="418"/>
      <c r="E52" s="418"/>
      <c r="F52" s="6"/>
      <c r="G52" s="6"/>
      <c r="H52" s="5"/>
      <c r="I52" s="381"/>
      <c r="K52" s="148"/>
      <c r="L52" s="108"/>
      <c r="M52" s="108"/>
      <c r="N52" s="73"/>
      <c r="O52" s="149"/>
      <c r="P52" s="108"/>
      <c r="Q52" s="150"/>
      <c r="R52" s="73"/>
      <c r="AC52" s="148"/>
      <c r="AD52" s="250"/>
      <c r="AE52" s="250"/>
      <c r="AF52" s="250"/>
      <c r="AG52" s="406"/>
      <c r="AH52" s="250"/>
      <c r="AI52" s="250"/>
      <c r="AJ52" s="76"/>
      <c r="AK52" s="76"/>
      <c r="AL52" s="423"/>
      <c r="AM52" s="76"/>
      <c r="AN52" s="76"/>
      <c r="AO52" s="76"/>
      <c r="AP52" s="76"/>
      <c r="AQ52" s="76"/>
      <c r="AR52" s="76"/>
      <c r="AS52" s="76"/>
      <c r="AT52" s="76"/>
      <c r="AU52" s="76"/>
      <c r="AV52" s="76"/>
      <c r="AW52" s="148"/>
      <c r="AX52" s="407"/>
      <c r="AY52" s="408"/>
      <c r="AZ52" s="408"/>
      <c r="BA52" s="409"/>
      <c r="BB52" s="409"/>
      <c r="BC52" s="410"/>
      <c r="BD52" s="410"/>
      <c r="BE52" s="407"/>
      <c r="BF52" s="251"/>
      <c r="BG52" s="251"/>
      <c r="BH52" s="251"/>
      <c r="BI52" s="251"/>
      <c r="BJ52" s="229"/>
      <c r="BK52" s="229"/>
      <c r="BL52" s="229"/>
      <c r="BM52" s="229"/>
      <c r="BN52" s="229"/>
      <c r="BO52" s="229"/>
      <c r="BP52" s="229"/>
      <c r="BQ52" s="229"/>
      <c r="BR52" s="251"/>
      <c r="BS52" s="251"/>
      <c r="BT52" s="274"/>
      <c r="BU52" s="148"/>
      <c r="BV52" s="286"/>
      <c r="BW52" s="286"/>
      <c r="BX52" s="286"/>
      <c r="BY52" s="286"/>
      <c r="BZ52" s="286"/>
      <c r="CA52" s="286"/>
      <c r="CB52" s="286"/>
      <c r="CC52" s="286"/>
      <c r="CE52" s="278"/>
      <c r="CF52" s="278"/>
      <c r="CG52" s="278"/>
      <c r="CH52" s="278"/>
      <c r="CI52" s="278"/>
      <c r="CJ52" s="278"/>
      <c r="CK52" s="278"/>
      <c r="CL52" s="278"/>
      <c r="CM52" s="278"/>
      <c r="CN52" s="278"/>
      <c r="CO52" s="148"/>
      <c r="CP52" s="290"/>
      <c r="CQ52" s="290"/>
      <c r="CR52" s="290"/>
      <c r="CS52" s="290"/>
      <c r="CT52" s="290"/>
      <c r="CU52" s="290"/>
      <c r="CV52" s="290"/>
      <c r="CW52" s="290"/>
      <c r="CY52" s="278"/>
      <c r="CZ52" s="278"/>
      <c r="DA52" s="278"/>
      <c r="DB52" s="278"/>
      <c r="DC52" s="278"/>
      <c r="DD52" s="278"/>
      <c r="DE52" s="278"/>
      <c r="DF52" s="278"/>
      <c r="DG52" s="278"/>
      <c r="DH52" s="278"/>
      <c r="DI52" s="148"/>
      <c r="DJ52" s="413"/>
      <c r="DK52" s="413"/>
      <c r="DL52" s="413"/>
      <c r="DM52" s="414"/>
      <c r="DN52" s="414"/>
      <c r="DO52" s="413"/>
      <c r="DS52" s="180"/>
      <c r="DV52" s="285"/>
      <c r="EC52" s="285"/>
      <c r="ED52" s="148"/>
      <c r="EE52" s="290"/>
      <c r="EF52" s="290"/>
      <c r="EG52" s="290"/>
      <c r="EH52" s="415"/>
      <c r="EI52" s="415"/>
      <c r="EJ52" s="415"/>
      <c r="EL52" s="294"/>
      <c r="FE52" s="148"/>
      <c r="FF52" s="416"/>
      <c r="FG52" s="416"/>
    </row>
    <row r="53" spans="1:163" ht="12" customHeight="1">
      <c r="A53" s="417" t="s">
        <v>208</v>
      </c>
      <c r="B53" s="867">
        <v>1352.523847670891</v>
      </c>
      <c r="C53" s="867">
        <v>710.9943955962642</v>
      </c>
      <c r="D53" s="418"/>
      <c r="E53" s="418"/>
      <c r="F53" s="424"/>
      <c r="G53" s="424"/>
      <c r="H53" s="424"/>
      <c r="I53" s="381"/>
      <c r="K53" s="148"/>
      <c r="L53" s="108"/>
      <c r="M53" s="108"/>
      <c r="N53" s="73"/>
      <c r="O53" s="149"/>
      <c r="P53" s="108"/>
      <c r="Q53" s="150"/>
      <c r="R53" s="73"/>
      <c r="AC53" s="148"/>
      <c r="AD53" s="250"/>
      <c r="AE53" s="250"/>
      <c r="AF53" s="250"/>
      <c r="AG53" s="406"/>
      <c r="AH53" s="250"/>
      <c r="AI53" s="250"/>
      <c r="AJ53" s="76"/>
      <c r="AK53" s="76"/>
      <c r="AL53" s="76"/>
      <c r="AM53" s="76"/>
      <c r="AN53" s="76"/>
      <c r="AO53" s="76"/>
      <c r="AP53" s="76"/>
      <c r="AQ53" s="76"/>
      <c r="AR53" s="76"/>
      <c r="AS53" s="76"/>
      <c r="AT53" s="76"/>
      <c r="AU53" s="76"/>
      <c r="AV53" s="76"/>
      <c r="AW53" s="148"/>
      <c r="AX53" s="407"/>
      <c r="AY53" s="408"/>
      <c r="AZ53" s="408"/>
      <c r="BA53" s="409"/>
      <c r="BB53" s="409"/>
      <c r="BC53" s="410"/>
      <c r="BD53" s="410"/>
      <c r="BE53" s="407"/>
      <c r="BF53" s="251"/>
      <c r="BG53" s="251"/>
      <c r="BH53" s="251"/>
      <c r="BI53" s="251"/>
      <c r="BJ53" s="229"/>
      <c r="BK53" s="229"/>
      <c r="BL53" s="229"/>
      <c r="BM53" s="229"/>
      <c r="BN53" s="229"/>
      <c r="BO53" s="229"/>
      <c r="BP53" s="229"/>
      <c r="BQ53" s="229"/>
      <c r="BR53" s="251"/>
      <c r="BS53" s="251"/>
      <c r="BT53" s="274"/>
      <c r="BU53" s="148"/>
      <c r="BV53" s="286"/>
      <c r="BW53" s="286"/>
      <c r="BX53" s="286"/>
      <c r="BY53" s="286"/>
      <c r="BZ53" s="286"/>
      <c r="CA53" s="286"/>
      <c r="CB53" s="286"/>
      <c r="CC53" s="286"/>
      <c r="CE53" s="278"/>
      <c r="CF53" s="278"/>
      <c r="CG53" s="278"/>
      <c r="CH53" s="278"/>
      <c r="CI53" s="278"/>
      <c r="CJ53" s="278"/>
      <c r="CK53" s="278"/>
      <c r="CL53" s="278"/>
      <c r="CM53" s="278"/>
      <c r="CN53" s="278"/>
      <c r="CO53" s="148"/>
      <c r="CP53" s="290"/>
      <c r="CQ53" s="290"/>
      <c r="CR53" s="290"/>
      <c r="CS53" s="290"/>
      <c r="CT53" s="290"/>
      <c r="CU53" s="290"/>
      <c r="CV53" s="290"/>
      <c r="CW53" s="290"/>
      <c r="CY53" s="278"/>
      <c r="CZ53" s="278"/>
      <c r="DA53" s="278"/>
      <c r="DB53" s="278"/>
      <c r="DC53" s="278"/>
      <c r="DD53" s="278"/>
      <c r="DE53" s="278"/>
      <c r="DF53" s="278"/>
      <c r="DG53" s="278"/>
      <c r="DH53" s="278"/>
      <c r="DI53" s="148"/>
      <c r="DJ53" s="413"/>
      <c r="DK53" s="413"/>
      <c r="DL53" s="413"/>
      <c r="DM53" s="414"/>
      <c r="DN53" s="414"/>
      <c r="DO53" s="413"/>
      <c r="DS53" s="180"/>
      <c r="DV53" s="285"/>
      <c r="EC53" s="285"/>
      <c r="ED53" s="148"/>
      <c r="EE53" s="290"/>
      <c r="EF53" s="290"/>
      <c r="EG53" s="290"/>
      <c r="EH53" s="415"/>
      <c r="EI53" s="415"/>
      <c r="EJ53" s="415"/>
      <c r="EL53" s="294"/>
      <c r="FE53" s="148"/>
      <c r="FF53" s="416"/>
      <c r="FG53" s="416"/>
    </row>
    <row r="54" spans="1:163" ht="12" customHeight="1">
      <c r="A54" s="403" t="s">
        <v>209</v>
      </c>
      <c r="B54" s="868">
        <v>282.46287503092225</v>
      </c>
      <c r="C54" s="868">
        <v>132.3803736238559</v>
      </c>
      <c r="D54" s="418"/>
      <c r="E54" s="418"/>
      <c r="F54" s="424"/>
      <c r="G54" s="424"/>
      <c r="H54" s="424"/>
      <c r="I54" s="381"/>
      <c r="K54" s="148"/>
      <c r="L54" s="108"/>
      <c r="M54" s="108"/>
      <c r="N54" s="73"/>
      <c r="O54" s="149"/>
      <c r="P54" s="108"/>
      <c r="Q54" s="150"/>
      <c r="R54" s="73"/>
      <c r="AC54" s="148"/>
      <c r="AD54" s="250"/>
      <c r="AE54" s="250"/>
      <c r="AF54" s="250"/>
      <c r="AG54" s="406"/>
      <c r="AH54" s="250"/>
      <c r="AI54" s="250"/>
      <c r="AJ54" s="76"/>
      <c r="AK54" s="76"/>
      <c r="AL54" s="76"/>
      <c r="AM54" s="76"/>
      <c r="AN54" s="76"/>
      <c r="AO54" s="76"/>
      <c r="AP54" s="76"/>
      <c r="AQ54" s="76"/>
      <c r="AR54" s="76"/>
      <c r="AS54" s="76"/>
      <c r="AT54" s="76"/>
      <c r="AU54" s="76"/>
      <c r="AV54" s="76"/>
      <c r="AW54" s="148"/>
      <c r="AX54" s="407"/>
      <c r="AY54" s="408"/>
      <c r="AZ54" s="408"/>
      <c r="BA54" s="409"/>
      <c r="BB54" s="409"/>
      <c r="BC54" s="410"/>
      <c r="BD54" s="410"/>
      <c r="BE54" s="407"/>
      <c r="BF54" s="251"/>
      <c r="BG54" s="251"/>
      <c r="BH54" s="251"/>
      <c r="BI54" s="251"/>
      <c r="BJ54" s="229"/>
      <c r="BK54" s="229"/>
      <c r="BL54" s="229"/>
      <c r="BM54" s="229"/>
      <c r="BN54" s="229"/>
      <c r="BO54" s="229"/>
      <c r="BP54" s="229"/>
      <c r="BQ54" s="229"/>
      <c r="BR54" s="251"/>
      <c r="BS54" s="251"/>
      <c r="BT54" s="274"/>
      <c r="BU54" s="148"/>
      <c r="BV54" s="286"/>
      <c r="BW54" s="286"/>
      <c r="BX54" s="286"/>
      <c r="BY54" s="286"/>
      <c r="BZ54" s="286"/>
      <c r="CA54" s="286"/>
      <c r="CB54" s="286"/>
      <c r="CC54" s="286"/>
      <c r="CE54" s="278"/>
      <c r="CF54" s="278"/>
      <c r="CG54" s="278"/>
      <c r="CH54" s="278"/>
      <c r="CI54" s="278"/>
      <c r="CJ54" s="278"/>
      <c r="CK54" s="278"/>
      <c r="CL54" s="278"/>
      <c r="CM54" s="278"/>
      <c r="CN54" s="278"/>
      <c r="CO54" s="148"/>
      <c r="CP54" s="290"/>
      <c r="CQ54" s="290"/>
      <c r="CR54" s="290"/>
      <c r="CS54" s="290"/>
      <c r="CT54" s="290"/>
      <c r="CU54" s="290"/>
      <c r="CV54" s="290"/>
      <c r="CW54" s="290"/>
      <c r="CY54" s="278"/>
      <c r="CZ54" s="278"/>
      <c r="DA54" s="278"/>
      <c r="DB54" s="278"/>
      <c r="DC54" s="278"/>
      <c r="DD54" s="278"/>
      <c r="DE54" s="278"/>
      <c r="DF54" s="278"/>
      <c r="DG54" s="278"/>
      <c r="DH54" s="278"/>
      <c r="DI54" s="148"/>
      <c r="DJ54" s="413"/>
      <c r="DK54" s="413"/>
      <c r="DL54" s="413"/>
      <c r="DM54" s="414"/>
      <c r="DN54" s="414"/>
      <c r="DO54" s="413"/>
      <c r="DS54" s="180"/>
      <c r="DV54" s="285"/>
      <c r="EC54" s="285"/>
      <c r="ED54" s="148"/>
      <c r="EE54" s="290"/>
      <c r="EF54" s="290"/>
      <c r="EG54" s="290"/>
      <c r="EH54" s="415"/>
      <c r="EI54" s="415"/>
      <c r="EJ54" s="415"/>
      <c r="EN54" s="425"/>
      <c r="EP54" s="188"/>
      <c r="EQ54" s="188"/>
      <c r="ER54" s="188"/>
      <c r="ES54" s="188"/>
      <c r="ET54" s="188"/>
      <c r="FE54" s="148"/>
      <c r="FF54" s="416"/>
      <c r="FG54" s="416"/>
    </row>
    <row r="55" spans="1:163" ht="12" customHeight="1">
      <c r="A55" s="417" t="s">
        <v>210</v>
      </c>
      <c r="B55" s="867">
        <v>242.22956610922768</v>
      </c>
      <c r="C55" s="867">
        <v>189.7906642335876</v>
      </c>
      <c r="D55" s="418"/>
      <c r="E55" s="418"/>
      <c r="F55" s="424"/>
      <c r="G55" s="424"/>
      <c r="H55" s="424"/>
      <c r="I55" s="381"/>
      <c r="K55" s="148"/>
      <c r="L55" s="108"/>
      <c r="M55" s="108"/>
      <c r="N55" s="73"/>
      <c r="O55" s="149"/>
      <c r="P55" s="108"/>
      <c r="Q55" s="150"/>
      <c r="R55" s="73"/>
      <c r="AC55" s="148"/>
      <c r="AD55" s="250"/>
      <c r="AE55" s="250"/>
      <c r="AF55" s="250"/>
      <c r="AG55" s="406"/>
      <c r="AH55" s="250"/>
      <c r="AI55" s="250"/>
      <c r="AJ55" s="76"/>
      <c r="AK55" s="76"/>
      <c r="AL55" s="76"/>
      <c r="AM55" s="76"/>
      <c r="AN55" s="76"/>
      <c r="AO55" s="76"/>
      <c r="AP55" s="76"/>
      <c r="AQ55" s="76"/>
      <c r="AR55" s="76"/>
      <c r="AS55" s="76"/>
      <c r="AT55" s="76"/>
      <c r="AU55" s="76"/>
      <c r="AV55" s="76"/>
      <c r="AW55" s="148"/>
      <c r="AX55" s="407"/>
      <c r="AY55" s="408"/>
      <c r="AZ55" s="408"/>
      <c r="BA55" s="409"/>
      <c r="BB55" s="409"/>
      <c r="BC55" s="410"/>
      <c r="BD55" s="410"/>
      <c r="BE55" s="407"/>
      <c r="BF55" s="251"/>
      <c r="BG55" s="251"/>
      <c r="BH55" s="251"/>
      <c r="BI55" s="251"/>
      <c r="BJ55" s="229"/>
      <c r="BK55" s="229"/>
      <c r="BL55" s="229"/>
      <c r="BM55" s="229"/>
      <c r="BN55" s="229"/>
      <c r="BO55" s="229"/>
      <c r="BP55" s="229"/>
      <c r="BQ55" s="229"/>
      <c r="BR55" s="251"/>
      <c r="BS55" s="251"/>
      <c r="BT55" s="274"/>
      <c r="BU55" s="148"/>
      <c r="BV55" s="286"/>
      <c r="BW55" s="286"/>
      <c r="BX55" s="286"/>
      <c r="BY55" s="286"/>
      <c r="BZ55" s="286"/>
      <c r="CA55" s="286"/>
      <c r="CB55" s="286"/>
      <c r="CC55" s="286"/>
      <c r="CE55" s="278"/>
      <c r="CF55" s="278"/>
      <c r="CG55" s="278"/>
      <c r="CH55" s="278"/>
      <c r="CI55" s="278"/>
      <c r="CJ55" s="278"/>
      <c r="CK55" s="278"/>
      <c r="CL55" s="278"/>
      <c r="CM55" s="278"/>
      <c r="CN55" s="278"/>
      <c r="CO55" s="148"/>
      <c r="CP55" s="290"/>
      <c r="CQ55" s="290"/>
      <c r="CR55" s="290"/>
      <c r="CS55" s="290"/>
      <c r="CT55" s="290"/>
      <c r="CU55" s="290"/>
      <c r="CV55" s="290"/>
      <c r="CW55" s="290"/>
      <c r="CY55" s="278"/>
      <c r="CZ55" s="278"/>
      <c r="DA55" s="278"/>
      <c r="DB55" s="278"/>
      <c r="DC55" s="278"/>
      <c r="DD55" s="278"/>
      <c r="DE55" s="278"/>
      <c r="DF55" s="278"/>
      <c r="DG55" s="278"/>
      <c r="DH55" s="278"/>
      <c r="DI55" s="148"/>
      <c r="DJ55" s="413"/>
      <c r="DK55" s="413"/>
      <c r="DL55" s="413"/>
      <c r="DM55" s="414"/>
      <c r="DN55" s="414"/>
      <c r="DO55" s="413"/>
      <c r="DS55" s="180"/>
      <c r="DV55" s="285"/>
      <c r="EC55" s="285"/>
      <c r="ED55" s="148"/>
      <c r="EE55" s="290"/>
      <c r="EF55" s="290"/>
      <c r="EG55" s="290"/>
      <c r="EH55" s="415"/>
      <c r="EI55" s="415"/>
      <c r="EJ55" s="415"/>
      <c r="FE55" s="148"/>
      <c r="FF55" s="416"/>
      <c r="FG55" s="416"/>
    </row>
    <row r="56" spans="1:163" ht="12" customHeight="1">
      <c r="A56" s="403" t="s">
        <v>211</v>
      </c>
      <c r="B56" s="868">
        <v>409.24893549345586</v>
      </c>
      <c r="C56" s="868">
        <v>191.06626054198534</v>
      </c>
      <c r="D56" s="418"/>
      <c r="E56" s="418"/>
      <c r="F56" s="424"/>
      <c r="G56" s="424"/>
      <c r="H56" s="424"/>
      <c r="I56" s="381"/>
      <c r="K56" s="148"/>
      <c r="L56" s="108"/>
      <c r="M56" s="108"/>
      <c r="N56" s="73"/>
      <c r="O56" s="149"/>
      <c r="P56" s="108"/>
      <c r="Q56" s="150"/>
      <c r="R56" s="73"/>
      <c r="AC56" s="148"/>
      <c r="AD56" s="250"/>
      <c r="AE56" s="250"/>
      <c r="AF56" s="250"/>
      <c r="AG56" s="406"/>
      <c r="AH56" s="250"/>
      <c r="AI56" s="250"/>
      <c r="AJ56" s="76"/>
      <c r="AK56" s="76"/>
      <c r="AL56" s="76"/>
      <c r="AM56" s="76"/>
      <c r="AN56" s="76"/>
      <c r="AO56" s="76"/>
      <c r="AP56" s="76"/>
      <c r="AQ56" s="76"/>
      <c r="AR56" s="76"/>
      <c r="AS56" s="76"/>
      <c r="AT56" s="76"/>
      <c r="AU56" s="76"/>
      <c r="AV56" s="76"/>
      <c r="AW56" s="148"/>
      <c r="AX56" s="407"/>
      <c r="AY56" s="408"/>
      <c r="AZ56" s="408"/>
      <c r="BA56" s="409"/>
      <c r="BB56" s="409"/>
      <c r="BC56" s="410"/>
      <c r="BD56" s="410"/>
      <c r="BE56" s="407"/>
      <c r="BF56" s="251"/>
      <c r="BG56" s="251"/>
      <c r="BH56" s="251"/>
      <c r="BI56" s="251"/>
      <c r="BJ56" s="229"/>
      <c r="BK56" s="229"/>
      <c r="BL56" s="229"/>
      <c r="BM56" s="229"/>
      <c r="BN56" s="229"/>
      <c r="BO56" s="229"/>
      <c r="BP56" s="229"/>
      <c r="BQ56" s="229"/>
      <c r="BR56" s="251"/>
      <c r="BS56" s="251"/>
      <c r="BT56" s="274"/>
      <c r="BU56" s="148"/>
      <c r="BV56" s="286"/>
      <c r="BW56" s="286"/>
      <c r="BX56" s="286"/>
      <c r="BY56" s="286"/>
      <c r="BZ56" s="286"/>
      <c r="CA56" s="286"/>
      <c r="CB56" s="286"/>
      <c r="CC56" s="286"/>
      <c r="CE56" s="278"/>
      <c r="CF56" s="278"/>
      <c r="CG56" s="278"/>
      <c r="CH56" s="278"/>
      <c r="CI56" s="278"/>
      <c r="CJ56" s="278"/>
      <c r="CK56" s="278"/>
      <c r="CL56" s="278"/>
      <c r="CM56" s="278"/>
      <c r="CN56" s="278"/>
      <c r="CO56" s="148"/>
      <c r="CP56" s="290"/>
      <c r="CQ56" s="290"/>
      <c r="CR56" s="290"/>
      <c r="CS56" s="290"/>
      <c r="CT56" s="290"/>
      <c r="CU56" s="290"/>
      <c r="CV56" s="290"/>
      <c r="CW56" s="290"/>
      <c r="CY56" s="278"/>
      <c r="CZ56" s="278"/>
      <c r="DA56" s="278"/>
      <c r="DB56" s="278"/>
      <c r="DC56" s="278"/>
      <c r="DD56" s="278"/>
      <c r="DE56" s="278"/>
      <c r="DF56" s="278"/>
      <c r="DG56" s="278"/>
      <c r="DH56" s="278"/>
      <c r="DI56" s="148"/>
      <c r="DJ56" s="413"/>
      <c r="DK56" s="413"/>
      <c r="DL56" s="413"/>
      <c r="DM56" s="414"/>
      <c r="DN56" s="414"/>
      <c r="DO56" s="413"/>
      <c r="DS56" s="180"/>
      <c r="DV56" s="285"/>
      <c r="EC56" s="285"/>
      <c r="ED56" s="148"/>
      <c r="EE56" s="290"/>
      <c r="EF56" s="290"/>
      <c r="EG56" s="290"/>
      <c r="EH56" s="415"/>
      <c r="EI56" s="415"/>
      <c r="EJ56" s="415"/>
      <c r="FE56" s="148"/>
      <c r="FF56" s="416"/>
      <c r="FG56" s="416"/>
    </row>
    <row r="57" spans="1:163" ht="12" customHeight="1">
      <c r="A57" s="417" t="s">
        <v>212</v>
      </c>
      <c r="B57" s="867">
        <v>294.42388372933203</v>
      </c>
      <c r="C57" s="867">
        <v>134.6243682320225</v>
      </c>
      <c r="D57" s="418"/>
      <c r="E57" s="418"/>
      <c r="F57" s="424"/>
      <c r="G57" s="424"/>
      <c r="H57" s="424"/>
      <c r="I57" s="381"/>
      <c r="K57" s="148"/>
      <c r="L57" s="108"/>
      <c r="M57" s="108"/>
      <c r="N57" s="73"/>
      <c r="O57" s="149"/>
      <c r="P57" s="108"/>
      <c r="Q57" s="150"/>
      <c r="R57" s="73"/>
      <c r="AC57" s="148"/>
      <c r="AD57" s="250"/>
      <c r="AE57" s="250"/>
      <c r="AF57" s="250"/>
      <c r="AG57" s="406"/>
      <c r="AH57" s="250"/>
      <c r="AI57" s="250"/>
      <c r="AJ57" s="76"/>
      <c r="AK57" s="76"/>
      <c r="AL57" s="76"/>
      <c r="AM57" s="76"/>
      <c r="AN57" s="76"/>
      <c r="AO57" s="76"/>
      <c r="AP57" s="76"/>
      <c r="AQ57" s="76"/>
      <c r="AR57" s="76"/>
      <c r="AS57" s="76"/>
      <c r="AT57" s="76"/>
      <c r="AU57" s="76"/>
      <c r="AV57" s="76"/>
      <c r="AW57" s="148"/>
      <c r="AX57" s="407"/>
      <c r="AY57" s="408"/>
      <c r="AZ57" s="408"/>
      <c r="BA57" s="409"/>
      <c r="BB57" s="409"/>
      <c r="BC57" s="410"/>
      <c r="BD57" s="410"/>
      <c r="BE57" s="407"/>
      <c r="BF57" s="251"/>
      <c r="BG57" s="251"/>
      <c r="BH57" s="251"/>
      <c r="BI57" s="251"/>
      <c r="BJ57" s="229"/>
      <c r="BK57" s="229"/>
      <c r="BL57" s="229"/>
      <c r="BM57" s="229"/>
      <c r="BN57" s="229"/>
      <c r="BO57" s="229"/>
      <c r="BP57" s="229"/>
      <c r="BQ57" s="229"/>
      <c r="BR57" s="251"/>
      <c r="BS57" s="251"/>
      <c r="BT57" s="274"/>
      <c r="BU57" s="148"/>
      <c r="BV57" s="286"/>
      <c r="BW57" s="286"/>
      <c r="BX57" s="286"/>
      <c r="BY57" s="286"/>
      <c r="BZ57" s="286"/>
      <c r="CA57" s="286"/>
      <c r="CB57" s="286"/>
      <c r="CC57" s="286"/>
      <c r="CE57" s="278"/>
      <c r="CF57" s="278"/>
      <c r="CG57" s="278"/>
      <c r="CH57" s="278"/>
      <c r="CI57" s="278"/>
      <c r="CJ57" s="278"/>
      <c r="CK57" s="278"/>
      <c r="CL57" s="278"/>
      <c r="CM57" s="278"/>
      <c r="CN57" s="278"/>
      <c r="CO57" s="148"/>
      <c r="CP57" s="290"/>
      <c r="CQ57" s="290"/>
      <c r="CR57" s="290"/>
      <c r="CS57" s="290"/>
      <c r="CT57" s="290"/>
      <c r="CU57" s="290"/>
      <c r="CV57" s="290"/>
      <c r="CW57" s="290"/>
      <c r="CY57" s="278"/>
      <c r="CZ57" s="278"/>
      <c r="DA57" s="278"/>
      <c r="DB57" s="278"/>
      <c r="DC57" s="278"/>
      <c r="DD57" s="278"/>
      <c r="DE57" s="278"/>
      <c r="DF57" s="278"/>
      <c r="DG57" s="278"/>
      <c r="DH57" s="278"/>
      <c r="DI57" s="148"/>
      <c r="DJ57" s="413"/>
      <c r="DK57" s="413"/>
      <c r="DL57" s="413"/>
      <c r="DM57" s="414"/>
      <c r="DN57" s="414"/>
      <c r="DO57" s="413"/>
      <c r="DS57" s="180"/>
      <c r="DV57" s="285"/>
      <c r="EC57" s="285"/>
      <c r="ED57" s="148"/>
      <c r="EE57" s="290"/>
      <c r="EF57" s="290"/>
      <c r="EG57" s="290"/>
      <c r="EH57" s="415"/>
      <c r="EI57" s="415"/>
      <c r="EJ57" s="415"/>
      <c r="FE57" s="148"/>
      <c r="FF57" s="416"/>
      <c r="FG57" s="416"/>
    </row>
    <row r="58" spans="1:163" ht="12" customHeight="1">
      <c r="A58" s="403" t="s">
        <v>213</v>
      </c>
      <c r="B58" s="868">
        <v>238.46581551187657</v>
      </c>
      <c r="C58" s="868">
        <v>158.93147002690412</v>
      </c>
      <c r="D58" s="418"/>
      <c r="E58" s="418"/>
      <c r="F58" s="424"/>
      <c r="G58" s="424"/>
      <c r="H58" s="424"/>
      <c r="I58" s="381"/>
      <c r="K58" s="148"/>
      <c r="L58" s="151"/>
      <c r="M58" s="201"/>
      <c r="N58" s="358"/>
      <c r="O58" s="426"/>
      <c r="P58" s="426"/>
      <c r="Q58" s="199"/>
      <c r="R58" s="200"/>
      <c r="AC58" s="148"/>
      <c r="AD58" s="250"/>
      <c r="AE58" s="250"/>
      <c r="AF58" s="250"/>
      <c r="AG58" s="406"/>
      <c r="AH58" s="250"/>
      <c r="AI58" s="250"/>
      <c r="AJ58" s="76"/>
      <c r="AK58" s="76"/>
      <c r="AL58" s="76"/>
      <c r="AM58" s="76"/>
      <c r="AN58" s="76"/>
      <c r="AO58" s="76"/>
      <c r="AP58" s="76"/>
      <c r="AQ58" s="76"/>
      <c r="AR58" s="76"/>
      <c r="AS58" s="76"/>
      <c r="AT58" s="76"/>
      <c r="AU58" s="76"/>
      <c r="AV58" s="76"/>
      <c r="AW58" s="148"/>
      <c r="AX58" s="407"/>
      <c r="AY58" s="408"/>
      <c r="AZ58" s="408"/>
      <c r="BA58" s="409"/>
      <c r="BB58" s="409"/>
      <c r="BC58" s="410"/>
      <c r="BD58" s="410"/>
      <c r="BE58" s="407"/>
      <c r="BF58" s="251"/>
      <c r="BG58" s="251"/>
      <c r="BH58" s="251"/>
      <c r="BI58" s="251"/>
      <c r="BJ58" s="229"/>
      <c r="BK58" s="229"/>
      <c r="BL58" s="229"/>
      <c r="BM58" s="229"/>
      <c r="BN58" s="229"/>
      <c r="BO58" s="229"/>
      <c r="BP58" s="229"/>
      <c r="BQ58" s="229"/>
      <c r="BR58" s="251"/>
      <c r="BS58" s="251"/>
      <c r="BT58" s="274"/>
      <c r="BU58" s="148"/>
      <c r="BV58" s="286"/>
      <c r="BW58" s="286"/>
      <c r="BX58" s="286"/>
      <c r="BY58" s="286"/>
      <c r="BZ58" s="286"/>
      <c r="CA58" s="286"/>
      <c r="CB58" s="286"/>
      <c r="CC58" s="286"/>
      <c r="CE58" s="278"/>
      <c r="CF58" s="278"/>
      <c r="CG58" s="278"/>
      <c r="CH58" s="278"/>
      <c r="CI58" s="278"/>
      <c r="CJ58" s="278"/>
      <c r="CK58" s="278"/>
      <c r="CL58" s="278"/>
      <c r="CM58" s="278"/>
      <c r="CN58" s="278"/>
      <c r="CO58" s="148"/>
      <c r="CP58" s="290"/>
      <c r="CQ58" s="290"/>
      <c r="CR58" s="290"/>
      <c r="CS58" s="290"/>
      <c r="CT58" s="290"/>
      <c r="CU58" s="290"/>
      <c r="CV58" s="290"/>
      <c r="CW58" s="290"/>
      <c r="CY58" s="278"/>
      <c r="CZ58" s="278"/>
      <c r="DA58" s="278"/>
      <c r="DB58" s="278"/>
      <c r="DC58" s="278"/>
      <c r="DD58" s="278"/>
      <c r="DE58" s="278"/>
      <c r="DF58" s="278"/>
      <c r="DG58" s="278"/>
      <c r="DH58" s="278"/>
      <c r="DI58" s="148"/>
      <c r="DJ58" s="413"/>
      <c r="DK58" s="413"/>
      <c r="DL58" s="413"/>
      <c r="DM58" s="414"/>
      <c r="DN58" s="414"/>
      <c r="DO58" s="413"/>
      <c r="DS58" s="180"/>
      <c r="DV58" s="285"/>
      <c r="EC58" s="285"/>
      <c r="ED58" s="148"/>
      <c r="EE58" s="290"/>
      <c r="EF58" s="290"/>
      <c r="EG58" s="290"/>
      <c r="EH58" s="415"/>
      <c r="EI58" s="415"/>
      <c r="EJ58" s="415"/>
      <c r="FE58" s="148"/>
      <c r="FF58" s="416"/>
      <c r="FG58" s="416"/>
    </row>
    <row r="59" spans="1:163" ht="12" customHeight="1">
      <c r="A59" s="417" t="s">
        <v>214</v>
      </c>
      <c r="B59" s="867">
        <v>310.02252503268954</v>
      </c>
      <c r="C59" s="867">
        <v>187.62747803880615</v>
      </c>
      <c r="D59" s="418"/>
      <c r="E59" s="418"/>
      <c r="F59" s="424"/>
      <c r="G59" s="424"/>
      <c r="H59" s="424"/>
      <c r="I59" s="381"/>
      <c r="K59" s="148"/>
      <c r="L59" s="148"/>
      <c r="M59" s="180"/>
      <c r="N59" s="369"/>
      <c r="O59" s="180"/>
      <c r="P59" s="180"/>
      <c r="Q59" s="180"/>
      <c r="R59" s="381"/>
      <c r="AC59" s="148"/>
      <c r="AD59" s="250"/>
      <c r="AE59" s="250"/>
      <c r="AF59" s="250"/>
      <c r="AG59" s="406"/>
      <c r="AH59" s="250"/>
      <c r="AI59" s="250"/>
      <c r="AJ59" s="76"/>
      <c r="AK59" s="76"/>
      <c r="AL59" s="76"/>
      <c r="AM59" s="76"/>
      <c r="AN59" s="76"/>
      <c r="AO59" s="76"/>
      <c r="AP59" s="76"/>
      <c r="AQ59" s="76"/>
      <c r="AR59" s="76"/>
      <c r="AS59" s="76"/>
      <c r="AT59" s="76"/>
      <c r="AU59" s="76"/>
      <c r="AV59" s="76"/>
      <c r="AW59" s="148"/>
      <c r="AX59" s="407"/>
      <c r="AY59" s="408"/>
      <c r="AZ59" s="408"/>
      <c r="BA59" s="409"/>
      <c r="BB59" s="409"/>
      <c r="BC59" s="410"/>
      <c r="BD59" s="410"/>
      <c r="BE59" s="407"/>
      <c r="BF59" s="251"/>
      <c r="BG59" s="251"/>
      <c r="BH59" s="251"/>
      <c r="BI59" s="251"/>
      <c r="BJ59" s="229"/>
      <c r="BK59" s="229"/>
      <c r="BL59" s="229"/>
      <c r="BM59" s="229"/>
      <c r="BN59" s="229"/>
      <c r="BO59" s="229"/>
      <c r="BP59" s="229"/>
      <c r="BQ59" s="229"/>
      <c r="BR59" s="251"/>
      <c r="BS59" s="251"/>
      <c r="BT59" s="274"/>
      <c r="BU59" s="148"/>
      <c r="BV59" s="286"/>
      <c r="BW59" s="286"/>
      <c r="BX59" s="286"/>
      <c r="BY59" s="286"/>
      <c r="BZ59" s="286"/>
      <c r="CA59" s="286"/>
      <c r="CB59" s="286"/>
      <c r="CC59" s="286"/>
      <c r="CE59" s="278"/>
      <c r="CF59" s="278"/>
      <c r="CG59" s="278"/>
      <c r="CH59" s="278"/>
      <c r="CI59" s="278"/>
      <c r="CJ59" s="278"/>
      <c r="CK59" s="278"/>
      <c r="CL59" s="278"/>
      <c r="CM59" s="278"/>
      <c r="CN59" s="278"/>
      <c r="CO59" s="148"/>
      <c r="CP59" s="290"/>
      <c r="CQ59" s="290"/>
      <c r="CR59" s="290"/>
      <c r="CS59" s="290"/>
      <c r="CT59" s="290"/>
      <c r="CU59" s="290"/>
      <c r="CV59" s="290"/>
      <c r="CW59" s="290"/>
      <c r="CY59" s="278"/>
      <c r="CZ59" s="278"/>
      <c r="DA59" s="278"/>
      <c r="DB59" s="278"/>
      <c r="DC59" s="278"/>
      <c r="DD59" s="278"/>
      <c r="DE59" s="278"/>
      <c r="DF59" s="278"/>
      <c r="DG59" s="278"/>
      <c r="DH59" s="278"/>
      <c r="DI59" s="148"/>
      <c r="DJ59" s="413"/>
      <c r="DK59" s="413"/>
      <c r="DL59" s="413"/>
      <c r="DM59" s="414"/>
      <c r="DN59" s="414"/>
      <c r="DO59" s="413"/>
      <c r="DS59" s="180"/>
      <c r="DV59" s="285"/>
      <c r="EC59" s="285"/>
      <c r="ED59" s="148"/>
      <c r="EE59" s="290"/>
      <c r="EF59" s="290"/>
      <c r="EG59" s="290"/>
      <c r="EH59" s="415"/>
      <c r="EI59" s="415"/>
      <c r="EJ59" s="415"/>
      <c r="FE59" s="148"/>
      <c r="FF59" s="416"/>
      <c r="FG59" s="416"/>
    </row>
    <row r="60" spans="1:163" ht="12" customHeight="1">
      <c r="A60" s="403" t="s">
        <v>215</v>
      </c>
      <c r="B60" s="868">
        <v>287.04573339959836</v>
      </c>
      <c r="C60" s="868">
        <v>180.31991731397127</v>
      </c>
      <c r="D60" s="418"/>
      <c r="E60" s="418"/>
      <c r="F60" s="424"/>
      <c r="G60" s="424"/>
      <c r="H60" s="424"/>
      <c r="I60" s="381"/>
      <c r="K60" s="148"/>
      <c r="L60" s="427"/>
      <c r="M60" s="153"/>
      <c r="N60" s="154"/>
      <c r="O60" s="149"/>
      <c r="P60" s="108"/>
      <c r="Q60" s="150"/>
      <c r="R60" s="73"/>
      <c r="AC60" s="148"/>
      <c r="AD60" s="250"/>
      <c r="AE60" s="250"/>
      <c r="AF60" s="250"/>
      <c r="AG60" s="406"/>
      <c r="AH60" s="250"/>
      <c r="AI60" s="250"/>
      <c r="AJ60" s="76"/>
      <c r="AK60" s="76"/>
      <c r="AL60" s="76"/>
      <c r="AM60" s="76"/>
      <c r="AN60" s="76"/>
      <c r="AO60" s="76"/>
      <c r="AP60" s="76"/>
      <c r="AQ60" s="76"/>
      <c r="AR60" s="76"/>
      <c r="AS60" s="76"/>
      <c r="AT60" s="76"/>
      <c r="AU60" s="76"/>
      <c r="AV60" s="76"/>
      <c r="AW60" s="148"/>
      <c r="AX60" s="407"/>
      <c r="AY60" s="408"/>
      <c r="AZ60" s="408"/>
      <c r="BA60" s="409"/>
      <c r="BB60" s="409"/>
      <c r="BC60" s="410"/>
      <c r="BD60" s="410"/>
      <c r="BE60" s="407"/>
      <c r="BF60" s="251"/>
      <c r="BG60" s="251"/>
      <c r="BH60" s="251"/>
      <c r="BI60" s="251"/>
      <c r="BJ60" s="229"/>
      <c r="BK60" s="229"/>
      <c r="BL60" s="229"/>
      <c r="BM60" s="229"/>
      <c r="BN60" s="229"/>
      <c r="BO60" s="229"/>
      <c r="BP60" s="229"/>
      <c r="BQ60" s="229"/>
      <c r="BR60" s="251"/>
      <c r="BS60" s="251"/>
      <c r="BT60" s="274"/>
      <c r="BU60" s="148"/>
      <c r="BV60" s="286"/>
      <c r="BW60" s="286"/>
      <c r="BX60" s="286"/>
      <c r="BY60" s="286"/>
      <c r="BZ60" s="286"/>
      <c r="CA60" s="286"/>
      <c r="CB60" s="286"/>
      <c r="CC60" s="286"/>
      <c r="CE60" s="278"/>
      <c r="CF60" s="278"/>
      <c r="CG60" s="278"/>
      <c r="CH60" s="278"/>
      <c r="CI60" s="278"/>
      <c r="CJ60" s="278"/>
      <c r="CK60" s="278"/>
      <c r="CL60" s="278"/>
      <c r="CM60" s="278"/>
      <c r="CN60" s="278"/>
      <c r="CO60" s="148"/>
      <c r="CP60" s="290"/>
      <c r="CQ60" s="290"/>
      <c r="CR60" s="290"/>
      <c r="CS60" s="290"/>
      <c r="CT60" s="290"/>
      <c r="CU60" s="290"/>
      <c r="CV60" s="290"/>
      <c r="CW60" s="290"/>
      <c r="CY60" s="278"/>
      <c r="CZ60" s="278"/>
      <c r="DA60" s="387"/>
      <c r="DB60" s="387"/>
      <c r="DC60" s="360"/>
      <c r="DD60" s="226"/>
      <c r="DE60" s="278"/>
      <c r="DF60" s="278"/>
      <c r="DG60" s="278"/>
      <c r="DH60" s="278"/>
      <c r="DI60" s="148"/>
      <c r="DJ60" s="413"/>
      <c r="DK60" s="413"/>
      <c r="DL60" s="413"/>
      <c r="DM60" s="414"/>
      <c r="DN60" s="414"/>
      <c r="DO60" s="413"/>
      <c r="DS60" s="180"/>
      <c r="DV60" s="285"/>
      <c r="EC60" s="285"/>
      <c r="ED60" s="148"/>
      <c r="EE60" s="290"/>
      <c r="EF60" s="290"/>
      <c r="EG60" s="290"/>
      <c r="EH60" s="415"/>
      <c r="EI60" s="415"/>
      <c r="EJ60" s="415"/>
      <c r="FE60" s="148"/>
      <c r="FF60" s="416"/>
      <c r="FG60" s="416"/>
    </row>
    <row r="61" spans="1:163" ht="12" customHeight="1">
      <c r="A61" s="417" t="s">
        <v>216</v>
      </c>
      <c r="B61" s="867">
        <v>269.49220713685224</v>
      </c>
      <c r="C61" s="867">
        <v>177.76960404637845</v>
      </c>
      <c r="D61" s="418"/>
      <c r="E61" s="418"/>
      <c r="F61" s="424"/>
      <c r="G61" s="424"/>
      <c r="H61" s="424"/>
      <c r="I61" s="381"/>
      <c r="K61" s="148"/>
      <c r="L61" s="108"/>
      <c r="M61" s="108"/>
      <c r="N61" s="73"/>
      <c r="O61" s="149"/>
      <c r="P61" s="108"/>
      <c r="Q61" s="150"/>
      <c r="R61" s="73"/>
      <c r="AC61" s="148"/>
      <c r="AD61" s="250"/>
      <c r="AE61" s="250"/>
      <c r="AF61" s="250"/>
      <c r="AG61" s="406"/>
      <c r="AH61" s="250"/>
      <c r="AI61" s="250"/>
      <c r="AJ61" s="76"/>
      <c r="AK61" s="76"/>
      <c r="AL61" s="76"/>
      <c r="AM61" s="76"/>
      <c r="AN61" s="76"/>
      <c r="AO61" s="76"/>
      <c r="AP61" s="76"/>
      <c r="AQ61" s="76"/>
      <c r="AR61" s="76"/>
      <c r="AS61" s="76"/>
      <c r="AT61" s="76"/>
      <c r="AU61" s="76"/>
      <c r="AV61" s="76"/>
      <c r="AW61" s="148"/>
      <c r="AX61" s="407"/>
      <c r="AY61" s="408"/>
      <c r="AZ61" s="408"/>
      <c r="BA61" s="409"/>
      <c r="BB61" s="409"/>
      <c r="BC61" s="410"/>
      <c r="BD61" s="410"/>
      <c r="BE61" s="407"/>
      <c r="BF61" s="251"/>
      <c r="BG61" s="251"/>
      <c r="BH61" s="251"/>
      <c r="BI61" s="251"/>
      <c r="BJ61" s="229"/>
      <c r="BK61" s="229"/>
      <c r="BL61" s="229"/>
      <c r="BM61" s="229"/>
      <c r="BN61" s="229"/>
      <c r="BO61" s="229"/>
      <c r="BP61" s="229"/>
      <c r="BQ61" s="229"/>
      <c r="BR61" s="251"/>
      <c r="BS61" s="251"/>
      <c r="BT61" s="274"/>
      <c r="BU61" s="148"/>
      <c r="BV61" s="286"/>
      <c r="BW61" s="286"/>
      <c r="BX61" s="286"/>
      <c r="BY61" s="286"/>
      <c r="BZ61" s="286"/>
      <c r="CA61" s="286"/>
      <c r="CB61" s="286"/>
      <c r="CC61" s="286"/>
      <c r="CE61" s="278"/>
      <c r="CF61" s="278"/>
      <c r="CG61" s="278"/>
      <c r="CH61" s="278"/>
      <c r="CI61" s="278"/>
      <c r="CJ61" s="278"/>
      <c r="CK61" s="278"/>
      <c r="CL61" s="278"/>
      <c r="CM61" s="278"/>
      <c r="CN61" s="278"/>
      <c r="CO61" s="148"/>
      <c r="CP61" s="290"/>
      <c r="CQ61" s="290"/>
      <c r="CR61" s="290"/>
      <c r="CS61" s="290"/>
      <c r="CT61" s="290"/>
      <c r="CU61" s="290"/>
      <c r="CV61" s="290"/>
      <c r="CW61" s="290"/>
      <c r="CY61" s="278"/>
      <c r="CZ61" s="278"/>
      <c r="DA61" s="278"/>
      <c r="DB61" s="278"/>
      <c r="DC61" s="278"/>
      <c r="DD61" s="278"/>
      <c r="DE61" s="278"/>
      <c r="DF61" s="278"/>
      <c r="DG61" s="278"/>
      <c r="DH61" s="278"/>
      <c r="DI61" s="148"/>
      <c r="DJ61" s="413"/>
      <c r="DK61" s="413"/>
      <c r="DL61" s="413"/>
      <c r="DM61" s="414"/>
      <c r="DN61" s="414"/>
      <c r="DO61" s="413"/>
      <c r="DS61" s="180"/>
      <c r="DV61" s="285"/>
      <c r="EC61" s="285"/>
      <c r="ED61" s="148"/>
      <c r="EE61" s="290"/>
      <c r="EF61" s="290"/>
      <c r="EG61" s="290"/>
      <c r="EH61" s="415"/>
      <c r="EI61" s="415"/>
      <c r="EJ61" s="415"/>
      <c r="FE61" s="148"/>
      <c r="FF61" s="416"/>
      <c r="FG61" s="416"/>
    </row>
    <row r="62" spans="1:163" ht="12" customHeight="1">
      <c r="A62" s="403" t="s">
        <v>217</v>
      </c>
      <c r="B62" s="868">
        <v>214.2253213358435</v>
      </c>
      <c r="C62" s="868">
        <v>166.69302029613792</v>
      </c>
      <c r="D62" s="418"/>
      <c r="E62" s="418"/>
      <c r="F62" s="424"/>
      <c r="G62" s="424"/>
      <c r="H62" s="424"/>
      <c r="I62" s="381"/>
      <c r="K62" s="148"/>
      <c r="L62" s="108"/>
      <c r="M62" s="108"/>
      <c r="N62" s="73"/>
      <c r="O62" s="149"/>
      <c r="P62" s="108"/>
      <c r="Q62" s="150"/>
      <c r="R62" s="73"/>
      <c r="AC62" s="148"/>
      <c r="AD62" s="250"/>
      <c r="AE62" s="250"/>
      <c r="AF62" s="250"/>
      <c r="AG62" s="406"/>
      <c r="AH62" s="250"/>
      <c r="AI62" s="250"/>
      <c r="AJ62" s="76"/>
      <c r="AK62" s="76"/>
      <c r="AL62" s="76"/>
      <c r="AM62" s="76"/>
      <c r="AN62" s="76"/>
      <c r="AO62" s="76"/>
      <c r="AP62" s="76"/>
      <c r="AQ62" s="76"/>
      <c r="AR62" s="76"/>
      <c r="AS62" s="76"/>
      <c r="AT62" s="76"/>
      <c r="AU62" s="76"/>
      <c r="AV62" s="76"/>
      <c r="AW62" s="148"/>
      <c r="AX62" s="407"/>
      <c r="AY62" s="408"/>
      <c r="AZ62" s="408"/>
      <c r="BA62" s="409"/>
      <c r="BB62" s="409"/>
      <c r="BC62" s="410"/>
      <c r="BD62" s="410"/>
      <c r="BE62" s="407"/>
      <c r="BF62" s="251"/>
      <c r="BG62" s="251"/>
      <c r="BH62" s="251"/>
      <c r="BI62" s="251"/>
      <c r="BJ62" s="229"/>
      <c r="BK62" s="229"/>
      <c r="BL62" s="229"/>
      <c r="BM62" s="229"/>
      <c r="BN62" s="229"/>
      <c r="BO62" s="229"/>
      <c r="BP62" s="229"/>
      <c r="BQ62" s="229"/>
      <c r="BR62" s="251"/>
      <c r="BS62" s="251"/>
      <c r="BT62" s="274"/>
      <c r="BU62" s="148"/>
      <c r="BV62" s="286"/>
      <c r="BW62" s="286"/>
      <c r="BX62" s="286"/>
      <c r="BY62" s="286"/>
      <c r="BZ62" s="286"/>
      <c r="CA62" s="286"/>
      <c r="CB62" s="286"/>
      <c r="CC62" s="286"/>
      <c r="CE62" s="278"/>
      <c r="CF62" s="278"/>
      <c r="CG62" s="278"/>
      <c r="CH62" s="278"/>
      <c r="CI62" s="278"/>
      <c r="CJ62" s="278"/>
      <c r="CK62" s="278"/>
      <c r="CL62" s="278"/>
      <c r="CM62" s="278"/>
      <c r="CN62" s="278"/>
      <c r="CO62" s="148"/>
      <c r="CP62" s="290"/>
      <c r="CQ62" s="290"/>
      <c r="CR62" s="290"/>
      <c r="CS62" s="290"/>
      <c r="CT62" s="290"/>
      <c r="CU62" s="290"/>
      <c r="CV62" s="290"/>
      <c r="CW62" s="290"/>
      <c r="CY62" s="278"/>
      <c r="CZ62" s="278"/>
      <c r="DA62" s="278"/>
      <c r="DB62" s="278"/>
      <c r="DC62" s="278"/>
      <c r="DD62" s="278"/>
      <c r="DE62" s="278"/>
      <c r="DF62" s="278"/>
      <c r="DG62" s="278"/>
      <c r="DH62" s="278"/>
      <c r="DI62" s="148"/>
      <c r="DJ62" s="413"/>
      <c r="DK62" s="413"/>
      <c r="DL62" s="413"/>
      <c r="DM62" s="414"/>
      <c r="DN62" s="414"/>
      <c r="DO62" s="413"/>
      <c r="DS62" s="180"/>
      <c r="DV62" s="285"/>
      <c r="EC62" s="285"/>
      <c r="ED62" s="148"/>
      <c r="EE62" s="290"/>
      <c r="EF62" s="290"/>
      <c r="EG62" s="290"/>
      <c r="EH62" s="415"/>
      <c r="EI62" s="415"/>
      <c r="EJ62" s="415"/>
      <c r="FE62" s="148"/>
      <c r="FF62" s="416"/>
      <c r="FG62" s="416"/>
    </row>
    <row r="63" spans="1:163" ht="12" customHeight="1">
      <c r="A63" s="417" t="s">
        <v>218</v>
      </c>
      <c r="B63" s="867">
        <v>329.78867258462606</v>
      </c>
      <c r="C63" s="867">
        <v>160.32588465595606</v>
      </c>
      <c r="D63" s="418"/>
      <c r="E63" s="418"/>
      <c r="F63" s="424"/>
      <c r="G63" s="424"/>
      <c r="H63" s="424"/>
      <c r="I63" s="381"/>
      <c r="K63" s="148"/>
      <c r="L63" s="108"/>
      <c r="M63" s="108"/>
      <c r="N63" s="73"/>
      <c r="O63" s="149"/>
      <c r="P63" s="108"/>
      <c r="Q63" s="150"/>
      <c r="R63" s="73"/>
      <c r="AC63" s="148"/>
      <c r="AD63" s="250"/>
      <c r="AE63" s="250"/>
      <c r="AF63" s="250"/>
      <c r="AG63" s="406"/>
      <c r="AH63" s="250"/>
      <c r="AI63" s="250"/>
      <c r="AJ63" s="76"/>
      <c r="AK63" s="76"/>
      <c r="AL63" s="76"/>
      <c r="AM63" s="76"/>
      <c r="AN63" s="76"/>
      <c r="AO63" s="76"/>
      <c r="AP63" s="76"/>
      <c r="AQ63" s="76"/>
      <c r="AR63" s="76"/>
      <c r="AS63" s="76"/>
      <c r="AT63" s="76"/>
      <c r="AU63" s="76"/>
      <c r="AV63" s="76"/>
      <c r="AW63" s="148"/>
      <c r="AX63" s="407"/>
      <c r="AY63" s="408"/>
      <c r="AZ63" s="408"/>
      <c r="BA63" s="409"/>
      <c r="BB63" s="409"/>
      <c r="BC63" s="410"/>
      <c r="BD63" s="410"/>
      <c r="BE63" s="407"/>
      <c r="BF63" s="251"/>
      <c r="BG63" s="251"/>
      <c r="BH63" s="251"/>
      <c r="BI63" s="251"/>
      <c r="BJ63" s="229"/>
      <c r="BK63" s="229"/>
      <c r="BL63" s="229"/>
      <c r="BM63" s="229"/>
      <c r="BN63" s="229"/>
      <c r="BO63" s="229"/>
      <c r="BP63" s="229"/>
      <c r="BQ63" s="229"/>
      <c r="BR63" s="251"/>
      <c r="BS63" s="251"/>
      <c r="BT63" s="274"/>
      <c r="BU63" s="148"/>
      <c r="BV63" s="286"/>
      <c r="BW63" s="286"/>
      <c r="BX63" s="286"/>
      <c r="BY63" s="286"/>
      <c r="BZ63" s="286"/>
      <c r="CA63" s="286"/>
      <c r="CB63" s="286"/>
      <c r="CC63" s="286"/>
      <c r="CE63" s="278"/>
      <c r="CF63" s="278"/>
      <c r="CG63" s="278"/>
      <c r="CH63" s="278"/>
      <c r="CI63" s="278"/>
      <c r="CJ63" s="278"/>
      <c r="CK63" s="278"/>
      <c r="CL63" s="278"/>
      <c r="CM63" s="278"/>
      <c r="CN63" s="278"/>
      <c r="CO63" s="148"/>
      <c r="CP63" s="290"/>
      <c r="CQ63" s="290"/>
      <c r="CR63" s="290"/>
      <c r="CS63" s="290"/>
      <c r="CT63" s="290"/>
      <c r="CU63" s="290"/>
      <c r="CV63" s="290"/>
      <c r="CW63" s="290"/>
      <c r="CY63" s="278"/>
      <c r="CZ63" s="278"/>
      <c r="DA63" s="278"/>
      <c r="DB63" s="278"/>
      <c r="DC63" s="278"/>
      <c r="DD63" s="278"/>
      <c r="DE63" s="278"/>
      <c r="DF63" s="278"/>
      <c r="DG63" s="278"/>
      <c r="DH63" s="278"/>
      <c r="DI63" s="148"/>
      <c r="DJ63" s="413"/>
      <c r="DK63" s="413"/>
      <c r="DL63" s="413"/>
      <c r="DM63" s="414"/>
      <c r="DN63" s="414"/>
      <c r="DO63" s="413"/>
      <c r="DS63" s="180"/>
      <c r="DV63" s="285"/>
      <c r="EC63" s="285"/>
      <c r="ED63" s="148"/>
      <c r="EE63" s="290"/>
      <c r="EF63" s="290"/>
      <c r="EG63" s="290"/>
      <c r="EH63" s="415"/>
      <c r="EI63" s="415"/>
      <c r="EJ63" s="415"/>
      <c r="EL63" s="428"/>
      <c r="EM63" s="294"/>
      <c r="EN63" s="294"/>
      <c r="EO63" s="294"/>
      <c r="EP63" s="294"/>
      <c r="EQ63" s="294"/>
      <c r="ER63" s="205"/>
      <c r="ES63" s="294"/>
      <c r="FE63" s="148"/>
      <c r="FF63" s="416"/>
      <c r="FG63" s="416"/>
    </row>
    <row r="64" spans="1:163" ht="12" customHeight="1">
      <c r="A64" s="403" t="s">
        <v>219</v>
      </c>
      <c r="B64" s="868">
        <v>241.95022425133791</v>
      </c>
      <c r="C64" s="868">
        <v>138.41708929701505</v>
      </c>
      <c r="D64" s="418"/>
      <c r="E64" s="418"/>
      <c r="F64" s="424"/>
      <c r="G64" s="424"/>
      <c r="H64" s="424"/>
      <c r="I64" s="381"/>
      <c r="K64" s="148"/>
      <c r="L64" s="108"/>
      <c r="M64" s="108"/>
      <c r="N64" s="73"/>
      <c r="O64" s="149"/>
      <c r="P64" s="108"/>
      <c r="Q64" s="150"/>
      <c r="R64" s="73"/>
      <c r="AC64" s="148"/>
      <c r="AD64" s="250"/>
      <c r="AE64" s="250"/>
      <c r="AF64" s="250"/>
      <c r="AG64" s="406"/>
      <c r="AH64" s="250"/>
      <c r="AI64" s="250"/>
      <c r="AJ64" s="76"/>
      <c r="AK64" s="76"/>
      <c r="AL64" s="76"/>
      <c r="AM64" s="76"/>
      <c r="AN64" s="76"/>
      <c r="AO64" s="76"/>
      <c r="AP64" s="76"/>
      <c r="AQ64" s="76"/>
      <c r="AR64" s="76"/>
      <c r="AS64" s="76"/>
      <c r="AT64" s="76"/>
      <c r="AU64" s="76"/>
      <c r="AV64" s="76"/>
      <c r="AW64" s="148"/>
      <c r="AX64" s="407"/>
      <c r="AY64" s="408"/>
      <c r="AZ64" s="408"/>
      <c r="BA64" s="409"/>
      <c r="BB64" s="409"/>
      <c r="BC64" s="410"/>
      <c r="BD64" s="410"/>
      <c r="BE64" s="407"/>
      <c r="BF64" s="251"/>
      <c r="BG64" s="251"/>
      <c r="BH64" s="251"/>
      <c r="BI64" s="251"/>
      <c r="BJ64" s="229"/>
      <c r="BK64" s="229"/>
      <c r="BL64" s="229"/>
      <c r="BM64" s="229"/>
      <c r="BN64" s="229"/>
      <c r="BO64" s="229"/>
      <c r="BP64" s="229"/>
      <c r="BQ64" s="229"/>
      <c r="BR64" s="251"/>
      <c r="BS64" s="251"/>
      <c r="BT64" s="274"/>
      <c r="BU64" s="148"/>
      <c r="BV64" s="286"/>
      <c r="BW64" s="286"/>
      <c r="BX64" s="286"/>
      <c r="BY64" s="286"/>
      <c r="BZ64" s="286"/>
      <c r="CA64" s="286"/>
      <c r="CB64" s="286"/>
      <c r="CC64" s="286"/>
      <c r="CE64" s="278"/>
      <c r="CF64" s="278"/>
      <c r="CG64" s="278"/>
      <c r="CH64" s="278"/>
      <c r="CI64" s="278"/>
      <c r="CJ64" s="278"/>
      <c r="CK64" s="278"/>
      <c r="CL64" s="278"/>
      <c r="CM64" s="278"/>
      <c r="CN64" s="278"/>
      <c r="CO64" s="148"/>
      <c r="CP64" s="290"/>
      <c r="CQ64" s="290"/>
      <c r="CR64" s="290"/>
      <c r="CS64" s="290"/>
      <c r="CT64" s="290"/>
      <c r="CU64" s="290"/>
      <c r="CV64" s="290"/>
      <c r="CW64" s="290"/>
      <c r="CY64" s="278"/>
      <c r="CZ64" s="278"/>
      <c r="DA64" s="278"/>
      <c r="DB64" s="278"/>
      <c r="DC64" s="278"/>
      <c r="DD64" s="278"/>
      <c r="DE64" s="278"/>
      <c r="DF64" s="278"/>
      <c r="DG64" s="278"/>
      <c r="DH64" s="278"/>
      <c r="DI64" s="148"/>
      <c r="DJ64" s="413"/>
      <c r="DK64" s="413"/>
      <c r="DL64" s="413"/>
      <c r="DM64" s="414"/>
      <c r="DN64" s="414"/>
      <c r="DO64" s="413"/>
      <c r="DS64" s="180"/>
      <c r="DV64" s="285"/>
      <c r="EC64" s="285"/>
      <c r="ED64" s="148"/>
      <c r="EE64" s="290"/>
      <c r="EF64" s="290"/>
      <c r="EG64" s="290"/>
      <c r="EH64" s="415"/>
      <c r="EI64" s="415"/>
      <c r="EJ64" s="415"/>
      <c r="EL64" s="294"/>
      <c r="EM64" s="294"/>
      <c r="EN64" s="294"/>
      <c r="EO64" s="294"/>
      <c r="EP64" s="294"/>
      <c r="EQ64" s="294"/>
      <c r="ER64" s="205"/>
      <c r="ES64" s="294"/>
      <c r="FE64" s="148"/>
      <c r="FF64" s="416"/>
      <c r="FG64" s="416"/>
    </row>
    <row r="65" spans="1:163" ht="12" customHeight="1">
      <c r="A65" s="417" t="s">
        <v>220</v>
      </c>
      <c r="B65" s="867">
        <v>265.855494385604</v>
      </c>
      <c r="C65" s="867">
        <v>130.8181158917523</v>
      </c>
      <c r="D65" s="418"/>
      <c r="E65" s="418"/>
      <c r="F65" s="424"/>
      <c r="G65" s="424"/>
      <c r="H65" s="424"/>
      <c r="I65" s="381"/>
      <c r="K65" s="148"/>
      <c r="L65" s="108"/>
      <c r="M65" s="108"/>
      <c r="N65" s="73"/>
      <c r="O65" s="149"/>
      <c r="P65" s="108"/>
      <c r="Q65" s="150"/>
      <c r="R65" s="73"/>
      <c r="AC65" s="148"/>
      <c r="AD65" s="250"/>
      <c r="AE65" s="250"/>
      <c r="AF65" s="250"/>
      <c r="AG65" s="406"/>
      <c r="AH65" s="250"/>
      <c r="AI65" s="250"/>
      <c r="AJ65" s="76"/>
      <c r="AK65" s="76"/>
      <c r="AL65" s="76"/>
      <c r="AM65" s="76"/>
      <c r="AN65" s="76"/>
      <c r="AO65" s="76"/>
      <c r="AP65" s="76"/>
      <c r="AQ65" s="76"/>
      <c r="AR65" s="76"/>
      <c r="AS65" s="76"/>
      <c r="AT65" s="76"/>
      <c r="AU65" s="76"/>
      <c r="AV65" s="76"/>
      <c r="AW65" s="148"/>
      <c r="AX65" s="407"/>
      <c r="AY65" s="408"/>
      <c r="AZ65" s="408"/>
      <c r="BA65" s="409"/>
      <c r="BB65" s="409"/>
      <c r="BC65" s="410"/>
      <c r="BD65" s="410"/>
      <c r="BE65" s="407"/>
      <c r="BF65" s="251"/>
      <c r="BG65" s="251"/>
      <c r="BH65" s="251"/>
      <c r="BI65" s="251"/>
      <c r="BJ65" s="229"/>
      <c r="BK65" s="229"/>
      <c r="BL65" s="229"/>
      <c r="BM65" s="229"/>
      <c r="BN65" s="229"/>
      <c r="BO65" s="229"/>
      <c r="BP65" s="229"/>
      <c r="BQ65" s="229"/>
      <c r="BR65" s="251"/>
      <c r="BS65" s="251"/>
      <c r="BT65" s="274"/>
      <c r="BU65" s="148"/>
      <c r="BV65" s="286"/>
      <c r="BW65" s="286"/>
      <c r="BX65" s="286"/>
      <c r="BY65" s="286"/>
      <c r="BZ65" s="286"/>
      <c r="CA65" s="286"/>
      <c r="CB65" s="286"/>
      <c r="CC65" s="286"/>
      <c r="CE65" s="278"/>
      <c r="CF65" s="278"/>
      <c r="CG65" s="278"/>
      <c r="CH65" s="278"/>
      <c r="CI65" s="278"/>
      <c r="CJ65" s="278"/>
      <c r="CK65" s="278"/>
      <c r="CL65" s="278"/>
      <c r="CM65" s="278"/>
      <c r="CN65" s="278"/>
      <c r="CO65" s="148"/>
      <c r="CP65" s="290"/>
      <c r="CQ65" s="290"/>
      <c r="CR65" s="290"/>
      <c r="CS65" s="290"/>
      <c r="CT65" s="290"/>
      <c r="CU65" s="290"/>
      <c r="CV65" s="290"/>
      <c r="CW65" s="290"/>
      <c r="CY65" s="278"/>
      <c r="CZ65" s="278"/>
      <c r="DA65" s="278"/>
      <c r="DB65" s="278"/>
      <c r="DC65" s="278"/>
      <c r="DD65" s="278"/>
      <c r="DE65" s="278"/>
      <c r="DF65" s="278"/>
      <c r="DG65" s="278"/>
      <c r="DH65" s="278"/>
      <c r="DI65" s="148"/>
      <c r="DJ65" s="413"/>
      <c r="DK65" s="413"/>
      <c r="DL65" s="413"/>
      <c r="DM65" s="414"/>
      <c r="DN65" s="414"/>
      <c r="DO65" s="413"/>
      <c r="DS65" s="180"/>
      <c r="DV65" s="285"/>
      <c r="EC65" s="285"/>
      <c r="ED65" s="148"/>
      <c r="EE65" s="290"/>
      <c r="EF65" s="290"/>
      <c r="EG65" s="290"/>
      <c r="EH65" s="415"/>
      <c r="EI65" s="415"/>
      <c r="EJ65" s="415"/>
      <c r="EL65" s="294"/>
      <c r="EM65" s="294"/>
      <c r="EN65" s="294"/>
      <c r="EO65" s="294"/>
      <c r="EP65" s="294"/>
      <c r="EQ65" s="294"/>
      <c r="ER65" s="205"/>
      <c r="ES65" s="294"/>
      <c r="FE65" s="148"/>
      <c r="FF65" s="416"/>
      <c r="FG65" s="416"/>
    </row>
    <row r="66" spans="1:163" ht="12" customHeight="1">
      <c r="A66" s="403" t="s">
        <v>221</v>
      </c>
      <c r="B66" s="868">
        <v>261.4303166116133</v>
      </c>
      <c r="C66" s="868">
        <v>124.24786404771179</v>
      </c>
      <c r="D66" s="418"/>
      <c r="E66" s="418"/>
      <c r="F66" s="205"/>
      <c r="G66" s="213"/>
      <c r="H66" s="152"/>
      <c r="I66" s="381"/>
      <c r="K66" s="148"/>
      <c r="L66" s="108"/>
      <c r="M66" s="108"/>
      <c r="N66" s="73"/>
      <c r="O66" s="149"/>
      <c r="P66" s="108"/>
      <c r="Q66" s="150"/>
      <c r="R66" s="73"/>
      <c r="AC66" s="148"/>
      <c r="AD66" s="250"/>
      <c r="AE66" s="250"/>
      <c r="AF66" s="250"/>
      <c r="AG66" s="406"/>
      <c r="AH66" s="250"/>
      <c r="AI66" s="250"/>
      <c r="AJ66" s="76"/>
      <c r="AK66" s="76"/>
      <c r="AL66" s="76"/>
      <c r="AM66" s="76"/>
      <c r="AN66" s="76"/>
      <c r="AO66" s="76"/>
      <c r="AP66" s="76"/>
      <c r="AQ66" s="76"/>
      <c r="AR66" s="76"/>
      <c r="AS66" s="76"/>
      <c r="AT66" s="76"/>
      <c r="AU66" s="76"/>
      <c r="AV66" s="76"/>
      <c r="AW66" s="148"/>
      <c r="AX66" s="407"/>
      <c r="AY66" s="408"/>
      <c r="AZ66" s="408"/>
      <c r="BA66" s="409"/>
      <c r="BB66" s="409"/>
      <c r="BC66" s="410"/>
      <c r="BD66" s="410"/>
      <c r="BE66" s="407"/>
      <c r="BF66" s="251"/>
      <c r="BG66" s="251"/>
      <c r="BH66" s="251"/>
      <c r="BI66" s="251"/>
      <c r="BJ66" s="229"/>
      <c r="BK66" s="229"/>
      <c r="BL66" s="229"/>
      <c r="BM66" s="229"/>
      <c r="BN66" s="229"/>
      <c r="BO66" s="229"/>
      <c r="BP66" s="229"/>
      <c r="BQ66" s="229"/>
      <c r="BR66" s="251"/>
      <c r="BS66" s="251"/>
      <c r="BT66" s="274"/>
      <c r="BU66" s="148"/>
      <c r="BV66" s="286"/>
      <c r="BW66" s="286"/>
      <c r="BX66" s="286"/>
      <c r="BY66" s="286"/>
      <c r="BZ66" s="286"/>
      <c r="CA66" s="286"/>
      <c r="CB66" s="286"/>
      <c r="CC66" s="286"/>
      <c r="CE66" s="278"/>
      <c r="CF66" s="278"/>
      <c r="CG66" s="278"/>
      <c r="CH66" s="278"/>
      <c r="CI66" s="278"/>
      <c r="CJ66" s="278"/>
      <c r="CK66" s="278"/>
      <c r="CL66" s="278"/>
      <c r="CM66" s="278"/>
      <c r="CN66" s="278"/>
      <c r="CO66" s="148"/>
      <c r="CP66" s="290"/>
      <c r="CQ66" s="290"/>
      <c r="CR66" s="290"/>
      <c r="CS66" s="290"/>
      <c r="CT66" s="290"/>
      <c r="CU66" s="290"/>
      <c r="CV66" s="290"/>
      <c r="CW66" s="290"/>
      <c r="CY66" s="278"/>
      <c r="CZ66" s="278"/>
      <c r="DA66" s="278"/>
      <c r="DB66" s="278"/>
      <c r="DC66" s="278"/>
      <c r="DD66" s="278"/>
      <c r="DE66" s="278"/>
      <c r="DF66" s="278"/>
      <c r="DG66" s="278"/>
      <c r="DH66" s="278"/>
      <c r="DI66" s="148"/>
      <c r="DJ66" s="413"/>
      <c r="DK66" s="413"/>
      <c r="DL66" s="413"/>
      <c r="DM66" s="414"/>
      <c r="DN66" s="414"/>
      <c r="DO66" s="413"/>
      <c r="DS66" s="180"/>
      <c r="DV66" s="285"/>
      <c r="EC66" s="285"/>
      <c r="ED66" s="148"/>
      <c r="EE66" s="290"/>
      <c r="EF66" s="290"/>
      <c r="EG66" s="290"/>
      <c r="EH66" s="415"/>
      <c r="EI66" s="415"/>
      <c r="EJ66" s="415"/>
      <c r="EL66" s="294"/>
      <c r="EM66" s="294"/>
      <c r="EN66" s="294"/>
      <c r="EO66" s="294"/>
      <c r="EP66" s="294"/>
      <c r="EQ66" s="294"/>
      <c r="ER66" s="205"/>
      <c r="ES66" s="294"/>
      <c r="FE66" s="148"/>
      <c r="FF66" s="416"/>
      <c r="FG66" s="416"/>
    </row>
    <row r="67" spans="1:246" s="155" customFormat="1" ht="12" customHeight="1">
      <c r="A67" s="429" t="s">
        <v>222</v>
      </c>
      <c r="B67" s="869">
        <v>273.2661839259952</v>
      </c>
      <c r="C67" s="869">
        <v>158.9800828908858</v>
      </c>
      <c r="D67" s="430"/>
      <c r="E67" s="430"/>
      <c r="F67" s="430"/>
      <c r="G67" s="213"/>
      <c r="H67" s="431"/>
      <c r="I67" s="167"/>
      <c r="J67" s="245"/>
      <c r="K67" s="148"/>
      <c r="L67" s="108"/>
      <c r="M67" s="108"/>
      <c r="N67" s="73"/>
      <c r="O67" s="149"/>
      <c r="P67" s="108"/>
      <c r="Q67" s="150"/>
      <c r="R67" s="73"/>
      <c r="S67" s="245"/>
      <c r="T67" s="431"/>
      <c r="U67" s="431"/>
      <c r="V67" s="431"/>
      <c r="W67" s="431"/>
      <c r="X67" s="431"/>
      <c r="Y67" s="431"/>
      <c r="Z67" s="431"/>
      <c r="AA67" s="431"/>
      <c r="AB67" s="431"/>
      <c r="AC67" s="158"/>
      <c r="AD67" s="305"/>
      <c r="AE67" s="305"/>
      <c r="AF67" s="305"/>
      <c r="AG67" s="432"/>
      <c r="AH67" s="305"/>
      <c r="AI67" s="305"/>
      <c r="AJ67" s="87"/>
      <c r="AK67" s="87"/>
      <c r="AL67" s="87"/>
      <c r="AM67" s="87"/>
      <c r="AN67" s="87"/>
      <c r="AO67" s="87"/>
      <c r="AP67" s="87"/>
      <c r="AQ67" s="87"/>
      <c r="AR67" s="87"/>
      <c r="AS67" s="87"/>
      <c r="AT67" s="87"/>
      <c r="AU67" s="87"/>
      <c r="AV67" s="87"/>
      <c r="AW67" s="158"/>
      <c r="AX67" s="164"/>
      <c r="AY67" s="433"/>
      <c r="AZ67" s="433"/>
      <c r="BA67" s="434"/>
      <c r="BB67" s="434"/>
      <c r="BC67" s="435"/>
      <c r="BD67" s="435"/>
      <c r="BE67" s="164"/>
      <c r="BF67" s="306"/>
      <c r="BG67" s="306"/>
      <c r="BH67" s="306"/>
      <c r="BI67" s="306"/>
      <c r="BJ67" s="236"/>
      <c r="BK67" s="236"/>
      <c r="BL67" s="236"/>
      <c r="BM67" s="236"/>
      <c r="BN67" s="236"/>
      <c r="BO67" s="236"/>
      <c r="BP67" s="236"/>
      <c r="BQ67" s="236"/>
      <c r="BR67" s="306"/>
      <c r="BS67" s="306"/>
      <c r="BT67" s="311"/>
      <c r="BU67" s="158"/>
      <c r="BV67" s="322"/>
      <c r="BW67" s="322"/>
      <c r="BX67" s="322"/>
      <c r="BY67" s="322"/>
      <c r="BZ67" s="322"/>
      <c r="CA67" s="322"/>
      <c r="CB67" s="322"/>
      <c r="CC67" s="322"/>
      <c r="CD67" s="157"/>
      <c r="CE67" s="314"/>
      <c r="CF67" s="314"/>
      <c r="CG67" s="314"/>
      <c r="CH67" s="314"/>
      <c r="CI67" s="314"/>
      <c r="CJ67" s="314"/>
      <c r="CK67" s="314"/>
      <c r="CL67" s="314"/>
      <c r="CM67" s="314"/>
      <c r="CN67" s="314"/>
      <c r="CO67" s="158"/>
      <c r="CP67" s="325"/>
      <c r="CQ67" s="325"/>
      <c r="CR67" s="325"/>
      <c r="CS67" s="325"/>
      <c r="CT67" s="325"/>
      <c r="CU67" s="325"/>
      <c r="CV67" s="325"/>
      <c r="CW67" s="325"/>
      <c r="CX67" s="157"/>
      <c r="CY67" s="314"/>
      <c r="CZ67" s="314"/>
      <c r="DA67" s="314"/>
      <c r="DB67" s="314"/>
      <c r="DC67" s="314"/>
      <c r="DD67" s="314"/>
      <c r="DE67" s="314"/>
      <c r="DF67" s="314"/>
      <c r="DG67" s="314"/>
      <c r="DH67" s="314"/>
      <c r="DI67" s="158"/>
      <c r="DJ67" s="436"/>
      <c r="DK67" s="436"/>
      <c r="DL67" s="436"/>
      <c r="DM67" s="437"/>
      <c r="DN67" s="437"/>
      <c r="DO67" s="436"/>
      <c r="DP67" s="157"/>
      <c r="DQ67" s="157"/>
      <c r="DR67" s="157"/>
      <c r="DS67" s="157"/>
      <c r="DT67" s="157"/>
      <c r="DU67" s="157"/>
      <c r="DV67" s="321"/>
      <c r="DW67" s="157"/>
      <c r="DX67" s="157"/>
      <c r="DY67" s="157"/>
      <c r="DZ67" s="157"/>
      <c r="EA67" s="157"/>
      <c r="EB67" s="157"/>
      <c r="EC67" s="321"/>
      <c r="ED67" s="158"/>
      <c r="EE67" s="325"/>
      <c r="EF67" s="325"/>
      <c r="EG67" s="325"/>
      <c r="EH67" s="438"/>
      <c r="EI67" s="438"/>
      <c r="EJ67" s="438"/>
      <c r="EK67" s="157"/>
      <c r="EL67" s="428"/>
      <c r="EM67" s="294"/>
      <c r="EN67" s="294"/>
      <c r="EO67" s="294"/>
      <c r="EP67" s="294"/>
      <c r="EQ67" s="157"/>
      <c r="ER67" s="428"/>
      <c r="ES67" s="428"/>
      <c r="ET67" s="157"/>
      <c r="EU67" s="157"/>
      <c r="EV67" s="157"/>
      <c r="EW67" s="157"/>
      <c r="EX67" s="157"/>
      <c r="EY67" s="157"/>
      <c r="EZ67" s="157"/>
      <c r="FA67" s="157"/>
      <c r="FB67" s="157"/>
      <c r="FC67" s="157"/>
      <c r="FD67" s="157"/>
      <c r="FE67" s="158"/>
      <c r="FF67" s="439"/>
      <c r="FG67" s="439"/>
      <c r="FH67" s="157"/>
      <c r="FI67" s="157"/>
      <c r="FJ67" s="157"/>
      <c r="FK67" s="157"/>
      <c r="FL67" s="157"/>
      <c r="FM67" s="157"/>
      <c r="FN67" s="184"/>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3" t="s">
        <v>223</v>
      </c>
      <c r="B68" s="868">
        <v>287.0872537208302</v>
      </c>
      <c r="C68" s="868">
        <v>171.0206539109941</v>
      </c>
      <c r="D68" s="430"/>
      <c r="E68" s="430"/>
      <c r="F68" s="204"/>
      <c r="G68" s="309"/>
      <c r="H68" s="431"/>
      <c r="I68" s="381"/>
      <c r="K68" s="158"/>
      <c r="L68" s="159"/>
      <c r="M68" s="159"/>
      <c r="N68" s="84"/>
      <c r="O68" s="160"/>
      <c r="P68" s="159"/>
      <c r="Q68" s="161"/>
      <c r="R68" s="84"/>
      <c r="AC68" s="148"/>
      <c r="AD68" s="250"/>
      <c r="AE68" s="250"/>
      <c r="AF68" s="250"/>
      <c r="AG68" s="406"/>
      <c r="AH68" s="250"/>
      <c r="AI68" s="250"/>
      <c r="AJ68" s="76"/>
      <c r="AK68" s="76"/>
      <c r="AL68" s="76"/>
      <c r="AM68" s="76"/>
      <c r="AN68" s="76"/>
      <c r="AO68" s="76"/>
      <c r="AP68" s="76"/>
      <c r="AQ68" s="76"/>
      <c r="AR68" s="76"/>
      <c r="AS68" s="76"/>
      <c r="AT68" s="76"/>
      <c r="AU68" s="76"/>
      <c r="AV68" s="76"/>
      <c r="AW68" s="148"/>
      <c r="AX68" s="407"/>
      <c r="AY68" s="408"/>
      <c r="AZ68" s="408"/>
      <c r="BA68" s="409"/>
      <c r="BB68" s="409"/>
      <c r="BC68" s="410"/>
      <c r="BD68" s="410"/>
      <c r="BE68" s="407"/>
      <c r="BF68" s="251"/>
      <c r="BG68" s="251"/>
      <c r="BH68" s="251"/>
      <c r="BI68" s="251"/>
      <c r="BJ68" s="229"/>
      <c r="BK68" s="229"/>
      <c r="BL68" s="229"/>
      <c r="BM68" s="229"/>
      <c r="BN68" s="229"/>
      <c r="BO68" s="229"/>
      <c r="BP68" s="229"/>
      <c r="BQ68" s="229"/>
      <c r="BR68" s="251"/>
      <c r="BS68" s="251"/>
      <c r="BT68" s="274"/>
      <c r="BU68" s="148"/>
      <c r="BV68" s="286"/>
      <c r="BW68" s="286"/>
      <c r="BX68" s="286"/>
      <c r="BY68" s="286"/>
      <c r="BZ68" s="286"/>
      <c r="CA68" s="286"/>
      <c r="CB68" s="286"/>
      <c r="CC68" s="286"/>
      <c r="CE68" s="278"/>
      <c r="CF68" s="278"/>
      <c r="CG68" s="278"/>
      <c r="CH68" s="278"/>
      <c r="CI68" s="278"/>
      <c r="CJ68" s="278"/>
      <c r="CK68" s="278"/>
      <c r="CL68" s="278"/>
      <c r="CM68" s="278"/>
      <c r="CN68" s="278"/>
      <c r="CO68" s="148"/>
      <c r="CP68" s="290"/>
      <c r="CQ68" s="290"/>
      <c r="CR68" s="290"/>
      <c r="CS68" s="290"/>
      <c r="CT68" s="290"/>
      <c r="CU68" s="290"/>
      <c r="CV68" s="290"/>
      <c r="CW68" s="290"/>
      <c r="CY68" s="278"/>
      <c r="CZ68" s="278"/>
      <c r="DA68" s="278"/>
      <c r="DB68" s="278"/>
      <c r="DC68" s="278"/>
      <c r="DD68" s="278"/>
      <c r="DE68" s="278"/>
      <c r="DF68" s="278"/>
      <c r="DG68" s="278"/>
      <c r="DH68" s="278"/>
      <c r="DI68" s="148"/>
      <c r="DJ68" s="413"/>
      <c r="DK68" s="413"/>
      <c r="DL68" s="413"/>
      <c r="DM68" s="414"/>
      <c r="DN68" s="414"/>
      <c r="DO68" s="413"/>
      <c r="DS68" s="180"/>
      <c r="DV68" s="285"/>
      <c r="EC68" s="285"/>
      <c r="ED68" s="148"/>
      <c r="EE68" s="290"/>
      <c r="EF68" s="290"/>
      <c r="EG68" s="290"/>
      <c r="EH68" s="415"/>
      <c r="EI68" s="415"/>
      <c r="EJ68" s="415"/>
      <c r="EL68" s="294"/>
      <c r="ER68" s="205"/>
      <c r="ES68" s="294"/>
      <c r="FE68" s="148"/>
      <c r="FF68" s="416"/>
      <c r="FG68" s="416"/>
    </row>
    <row r="69" spans="1:163" ht="12" customHeight="1">
      <c r="A69" s="91" t="s">
        <v>113</v>
      </c>
      <c r="B69" s="870">
        <v>265.73994563292905</v>
      </c>
      <c r="C69" s="870">
        <v>161.21829835309424</v>
      </c>
      <c r="D69" s="418"/>
      <c r="E69" s="418"/>
      <c r="F69" s="205"/>
      <c r="G69" s="213"/>
      <c r="H69" s="152"/>
      <c r="I69" s="381"/>
      <c r="K69" s="148"/>
      <c r="L69" s="108"/>
      <c r="M69" s="108"/>
      <c r="N69" s="73"/>
      <c r="O69" s="149"/>
      <c r="P69" s="108"/>
      <c r="Q69" s="150"/>
      <c r="R69" s="73"/>
      <c r="AC69" s="158"/>
      <c r="AD69" s="305"/>
      <c r="AE69" s="305"/>
      <c r="AF69" s="305"/>
      <c r="AG69" s="432"/>
      <c r="AH69" s="305"/>
      <c r="AI69" s="305"/>
      <c r="AJ69" s="87"/>
      <c r="AK69" s="87"/>
      <c r="AL69" s="87"/>
      <c r="AM69" s="87"/>
      <c r="AN69" s="87"/>
      <c r="AO69" s="87"/>
      <c r="AP69" s="87"/>
      <c r="AQ69" s="87"/>
      <c r="AR69" s="87"/>
      <c r="AS69" s="87"/>
      <c r="AT69" s="87"/>
      <c r="AU69" s="87"/>
      <c r="AV69" s="87"/>
      <c r="AW69" s="158"/>
      <c r="AX69" s="164"/>
      <c r="AY69" s="433"/>
      <c r="AZ69" s="433"/>
      <c r="BA69" s="434"/>
      <c r="BB69" s="434"/>
      <c r="BC69" s="435"/>
      <c r="BD69" s="435"/>
      <c r="BE69" s="164"/>
      <c r="BF69" s="306"/>
      <c r="BG69" s="306"/>
      <c r="BH69" s="306"/>
      <c r="BI69" s="306"/>
      <c r="BJ69" s="236"/>
      <c r="BK69" s="236"/>
      <c r="BL69" s="236"/>
      <c r="BM69" s="236"/>
      <c r="BN69" s="236"/>
      <c r="BO69" s="236"/>
      <c r="BP69" s="236"/>
      <c r="BQ69" s="236"/>
      <c r="BR69" s="306"/>
      <c r="BS69" s="306"/>
      <c r="BT69" s="311"/>
      <c r="BU69" s="158"/>
      <c r="BV69" s="322"/>
      <c r="BW69" s="322"/>
      <c r="BX69" s="322"/>
      <c r="BY69" s="322"/>
      <c r="BZ69" s="322"/>
      <c r="CA69" s="322"/>
      <c r="CB69" s="322"/>
      <c r="CC69" s="322"/>
      <c r="CE69" s="334"/>
      <c r="CF69" s="334"/>
      <c r="CG69" s="334"/>
      <c r="CH69" s="334"/>
      <c r="CI69" s="334"/>
      <c r="CJ69" s="334"/>
      <c r="CK69" s="334"/>
      <c r="CL69" s="334"/>
      <c r="CM69" s="334"/>
      <c r="CN69" s="334"/>
      <c r="CO69" s="158"/>
      <c r="CP69" s="325"/>
      <c r="CQ69" s="325"/>
      <c r="CR69" s="325"/>
      <c r="CS69" s="325"/>
      <c r="CT69" s="325"/>
      <c r="CU69" s="325"/>
      <c r="CV69" s="325"/>
      <c r="CW69" s="325"/>
      <c r="CY69" s="334"/>
      <c r="CZ69" s="334"/>
      <c r="DA69" s="334"/>
      <c r="DB69" s="334"/>
      <c r="DC69" s="334"/>
      <c r="DD69" s="334"/>
      <c r="DE69" s="334"/>
      <c r="DF69" s="334"/>
      <c r="DG69" s="334"/>
      <c r="DH69" s="334"/>
      <c r="DI69" s="158"/>
      <c r="DJ69" s="436"/>
      <c r="DK69" s="436"/>
      <c r="DL69" s="436"/>
      <c r="DM69" s="437"/>
      <c r="DN69" s="437"/>
      <c r="DO69" s="436"/>
      <c r="DQ69" s="441"/>
      <c r="DS69" s="180"/>
      <c r="DV69" s="321"/>
      <c r="EC69" s="321"/>
      <c r="ED69" s="158"/>
      <c r="EE69" s="325"/>
      <c r="EF69" s="325"/>
      <c r="EG69" s="325"/>
      <c r="EH69" s="438"/>
      <c r="EI69" s="438"/>
      <c r="EJ69" s="438"/>
      <c r="EM69" s="428"/>
      <c r="EN69" s="428"/>
      <c r="EO69" s="294"/>
      <c r="EP69" s="294"/>
      <c r="EQ69" s="294"/>
      <c r="ER69" s="205"/>
      <c r="ES69" s="294"/>
      <c r="FE69" s="158"/>
      <c r="FF69" s="439"/>
      <c r="FG69" s="439"/>
    </row>
    <row r="70" spans="1:163" ht="12" customHeight="1">
      <c r="A70" s="57" t="s">
        <v>225</v>
      </c>
      <c r="B70" s="868">
        <v>561.2800289151903</v>
      </c>
      <c r="C70" s="868">
        <v>490.3254233134848</v>
      </c>
      <c r="D70" s="430"/>
      <c r="E70" s="430"/>
      <c r="F70" s="204"/>
      <c r="G70" s="309"/>
      <c r="H70" s="431"/>
      <c r="I70" s="381"/>
      <c r="K70" s="158"/>
      <c r="L70" s="159"/>
      <c r="M70" s="159"/>
      <c r="N70" s="84"/>
      <c r="O70" s="160"/>
      <c r="P70" s="159"/>
      <c r="Q70" s="161"/>
      <c r="R70" s="84"/>
      <c r="AC70" s="148"/>
      <c r="AD70" s="250"/>
      <c r="AE70" s="250"/>
      <c r="AF70" s="250"/>
      <c r="AG70" s="406"/>
      <c r="AH70" s="250"/>
      <c r="AI70" s="250"/>
      <c r="AJ70" s="76"/>
      <c r="AK70" s="76"/>
      <c r="AL70" s="76"/>
      <c r="AM70" s="76"/>
      <c r="AN70" s="76"/>
      <c r="AO70" s="76"/>
      <c r="AP70" s="76"/>
      <c r="AQ70" s="76"/>
      <c r="AR70" s="76"/>
      <c r="AS70" s="76"/>
      <c r="AT70" s="76"/>
      <c r="AU70" s="76"/>
      <c r="AV70" s="76"/>
      <c r="AW70" s="148"/>
      <c r="AX70" s="407"/>
      <c r="AY70" s="408"/>
      <c r="AZ70" s="408"/>
      <c r="BA70" s="409"/>
      <c r="BB70" s="409"/>
      <c r="BC70" s="410"/>
      <c r="BD70" s="410"/>
      <c r="BE70" s="407"/>
      <c r="BF70" s="251"/>
      <c r="BG70" s="251"/>
      <c r="BH70" s="251"/>
      <c r="BI70" s="251"/>
      <c r="BJ70" s="229"/>
      <c r="BK70" s="229"/>
      <c r="BL70" s="229"/>
      <c r="BM70" s="229"/>
      <c r="BN70" s="229"/>
      <c r="BO70" s="229"/>
      <c r="BP70" s="229"/>
      <c r="BQ70" s="229"/>
      <c r="BR70" s="251"/>
      <c r="BS70" s="251"/>
      <c r="BT70" s="274"/>
      <c r="BU70" s="148"/>
      <c r="BV70" s="286"/>
      <c r="BW70" s="286"/>
      <c r="BX70" s="286"/>
      <c r="BY70" s="286"/>
      <c r="BZ70" s="286"/>
      <c r="CA70" s="286"/>
      <c r="CB70" s="286"/>
      <c r="CC70" s="286"/>
      <c r="CE70" s="278"/>
      <c r="CF70" s="278"/>
      <c r="CG70" s="278"/>
      <c r="CH70" s="278"/>
      <c r="CI70" s="278"/>
      <c r="CJ70" s="278"/>
      <c r="CK70" s="278"/>
      <c r="CL70" s="278"/>
      <c r="CM70" s="278"/>
      <c r="CN70" s="278"/>
      <c r="CO70" s="148"/>
      <c r="CP70" s="290"/>
      <c r="CQ70" s="290"/>
      <c r="CR70" s="290"/>
      <c r="CS70" s="290"/>
      <c r="CT70" s="290"/>
      <c r="CU70" s="290"/>
      <c r="CV70" s="290"/>
      <c r="CW70" s="290"/>
      <c r="CY70" s="278"/>
      <c r="CZ70" s="278"/>
      <c r="DA70" s="278"/>
      <c r="DB70" s="278"/>
      <c r="DC70" s="278"/>
      <c r="DD70" s="278"/>
      <c r="DE70" s="278"/>
      <c r="DF70" s="278"/>
      <c r="DG70" s="278"/>
      <c r="DH70" s="278"/>
      <c r="DI70" s="148"/>
      <c r="DJ70" s="413"/>
      <c r="DK70" s="413"/>
      <c r="DL70" s="413"/>
      <c r="DM70" s="414"/>
      <c r="DN70" s="414"/>
      <c r="DO70" s="413"/>
      <c r="DS70" s="180"/>
      <c r="DV70" s="285"/>
      <c r="EC70" s="285"/>
      <c r="ED70" s="148"/>
      <c r="EE70" s="290"/>
      <c r="EF70" s="290"/>
      <c r="EG70" s="290"/>
      <c r="EH70" s="415"/>
      <c r="EI70" s="415"/>
      <c r="EJ70" s="415"/>
      <c r="EL70" s="428"/>
      <c r="EM70" s="294"/>
      <c r="EN70" s="294"/>
      <c r="EQ70" s="294"/>
      <c r="ER70" s="205"/>
      <c r="ES70" s="294"/>
      <c r="FE70" s="148"/>
      <c r="FF70" s="416"/>
      <c r="FG70" s="416"/>
    </row>
    <row r="71" spans="1:163" ht="12" customHeight="1">
      <c r="A71" s="68" t="s">
        <v>226</v>
      </c>
      <c r="B71" s="867">
        <v>380.18237304903147</v>
      </c>
      <c r="C71" s="867">
        <v>235.68690433077472</v>
      </c>
      <c r="D71" s="418"/>
      <c r="E71" s="418"/>
      <c r="F71" s="205"/>
      <c r="G71" s="213"/>
      <c r="H71" s="152"/>
      <c r="I71" s="381"/>
      <c r="K71" s="148"/>
      <c r="L71" s="108"/>
      <c r="M71" s="108"/>
      <c r="N71" s="73"/>
      <c r="O71" s="149"/>
      <c r="P71" s="108"/>
      <c r="Q71" s="150"/>
      <c r="R71" s="73"/>
      <c r="AC71" s="148"/>
      <c r="AD71" s="250"/>
      <c r="AE71" s="250"/>
      <c r="AF71" s="250"/>
      <c r="AG71" s="406"/>
      <c r="AH71" s="250"/>
      <c r="AI71" s="250"/>
      <c r="AJ71" s="76"/>
      <c r="AK71" s="76"/>
      <c r="AL71" s="76"/>
      <c r="AM71" s="76"/>
      <c r="AN71" s="76"/>
      <c r="AO71" s="76"/>
      <c r="AP71" s="76"/>
      <c r="AQ71" s="76"/>
      <c r="AR71" s="76"/>
      <c r="AS71" s="76"/>
      <c r="AT71" s="76"/>
      <c r="AU71" s="76"/>
      <c r="AV71" s="76"/>
      <c r="AW71" s="148"/>
      <c r="AX71" s="407"/>
      <c r="AY71" s="408"/>
      <c r="AZ71" s="408"/>
      <c r="BA71" s="409"/>
      <c r="BB71" s="409"/>
      <c r="BC71" s="410"/>
      <c r="BD71" s="410"/>
      <c r="BE71" s="407"/>
      <c r="BF71" s="251"/>
      <c r="BG71" s="251"/>
      <c r="BH71" s="251"/>
      <c r="BI71" s="251"/>
      <c r="BJ71" s="229"/>
      <c r="BK71" s="229"/>
      <c r="BL71" s="229"/>
      <c r="BM71" s="229"/>
      <c r="BN71" s="229"/>
      <c r="BO71" s="229"/>
      <c r="BP71" s="229"/>
      <c r="BQ71" s="229"/>
      <c r="BR71" s="251"/>
      <c r="BS71" s="251"/>
      <c r="BT71" s="274"/>
      <c r="BU71" s="148"/>
      <c r="BV71" s="286"/>
      <c r="BW71" s="286"/>
      <c r="BX71" s="286"/>
      <c r="BY71" s="286"/>
      <c r="BZ71" s="286"/>
      <c r="CA71" s="286"/>
      <c r="CB71" s="286"/>
      <c r="CC71" s="286"/>
      <c r="CE71" s="278"/>
      <c r="CF71" s="278"/>
      <c r="CG71" s="278"/>
      <c r="CH71" s="278"/>
      <c r="CI71" s="278"/>
      <c r="CJ71" s="278"/>
      <c r="CK71" s="278"/>
      <c r="CL71" s="278"/>
      <c r="CM71" s="278"/>
      <c r="CN71" s="278"/>
      <c r="CO71" s="148"/>
      <c r="CP71" s="290"/>
      <c r="CQ71" s="290"/>
      <c r="CR71" s="290"/>
      <c r="CS71" s="290"/>
      <c r="CT71" s="290"/>
      <c r="CU71" s="290"/>
      <c r="CV71" s="290"/>
      <c r="CW71" s="290"/>
      <c r="CY71" s="278"/>
      <c r="CZ71" s="278"/>
      <c r="DA71" s="278"/>
      <c r="DB71" s="278"/>
      <c r="DC71" s="278"/>
      <c r="DD71" s="278"/>
      <c r="DE71" s="278"/>
      <c r="DF71" s="278"/>
      <c r="DG71" s="278"/>
      <c r="DH71" s="278"/>
      <c r="DI71" s="148"/>
      <c r="DJ71" s="413"/>
      <c r="DK71" s="413"/>
      <c r="DL71" s="413"/>
      <c r="DM71" s="414"/>
      <c r="DN71" s="414"/>
      <c r="DO71" s="413"/>
      <c r="DS71" s="180"/>
      <c r="DV71" s="285"/>
      <c r="EC71" s="285"/>
      <c r="ED71" s="148"/>
      <c r="EE71" s="290"/>
      <c r="EF71" s="290"/>
      <c r="EG71" s="290"/>
      <c r="EH71" s="415"/>
      <c r="EI71" s="415"/>
      <c r="EJ71" s="415"/>
      <c r="EL71" s="294"/>
      <c r="EM71" s="294"/>
      <c r="EN71" s="294"/>
      <c r="EO71" s="294"/>
      <c r="EP71" s="294"/>
      <c r="EQ71" s="294"/>
      <c r="ER71" s="205"/>
      <c r="ES71" s="294"/>
      <c r="FE71" s="148"/>
      <c r="FF71" s="416"/>
      <c r="FG71" s="416"/>
    </row>
    <row r="72" spans="1:163" ht="12" customHeight="1">
      <c r="A72" s="57" t="s">
        <v>227</v>
      </c>
      <c r="B72" s="868">
        <v>424.63787487670777</v>
      </c>
      <c r="C72" s="868">
        <v>536.8551971557692</v>
      </c>
      <c r="D72" s="418"/>
      <c r="E72" s="442"/>
      <c r="F72" s="6"/>
      <c r="G72" s="213"/>
      <c r="H72" s="152"/>
      <c r="I72" s="381"/>
      <c r="K72" s="148"/>
      <c r="L72" s="108"/>
      <c r="M72" s="108"/>
      <c r="N72" s="73"/>
      <c r="O72" s="149"/>
      <c r="P72" s="108"/>
      <c r="Q72" s="150"/>
      <c r="R72" s="73"/>
      <c r="AC72" s="148"/>
      <c r="AD72" s="250"/>
      <c r="AE72" s="250"/>
      <c r="AF72" s="250"/>
      <c r="AG72" s="406"/>
      <c r="AH72" s="250"/>
      <c r="AI72" s="250"/>
      <c r="AJ72" s="76"/>
      <c r="AK72" s="76"/>
      <c r="AL72" s="76"/>
      <c r="AM72" s="76"/>
      <c r="AN72" s="76"/>
      <c r="AO72" s="76"/>
      <c r="AP72" s="76"/>
      <c r="AQ72" s="76"/>
      <c r="AR72" s="76"/>
      <c r="AS72" s="76"/>
      <c r="AT72" s="76"/>
      <c r="AU72" s="76"/>
      <c r="AV72" s="76"/>
      <c r="AW72" s="148"/>
      <c r="AX72" s="407"/>
      <c r="AY72" s="408"/>
      <c r="AZ72" s="408"/>
      <c r="BA72" s="409"/>
      <c r="BB72" s="409"/>
      <c r="BC72" s="410"/>
      <c r="BD72" s="410"/>
      <c r="BE72" s="407"/>
      <c r="BF72" s="251"/>
      <c r="BG72" s="205"/>
      <c r="BH72" s="9"/>
      <c r="BI72" s="205"/>
      <c r="BJ72" s="205"/>
      <c r="BK72" s="9"/>
      <c r="BL72" s="205"/>
      <c r="BM72" s="9"/>
      <c r="BN72" s="9"/>
      <c r="BO72" s="9"/>
      <c r="BP72" s="9"/>
      <c r="BQ72" s="218"/>
      <c r="BR72" s="251"/>
      <c r="BS72" s="251"/>
      <c r="BT72" s="274"/>
      <c r="BU72" s="148"/>
      <c r="BV72" s="286"/>
      <c r="BW72" s="286"/>
      <c r="BX72" s="286"/>
      <c r="BY72" s="286"/>
      <c r="BZ72" s="286"/>
      <c r="CA72" s="286"/>
      <c r="CB72" s="286"/>
      <c r="CC72" s="286"/>
      <c r="CE72" s="278"/>
      <c r="CF72" s="278"/>
      <c r="CG72" s="278"/>
      <c r="CH72" s="278"/>
      <c r="CI72" s="278"/>
      <c r="CJ72" s="278"/>
      <c r="CK72" s="278"/>
      <c r="CL72" s="278"/>
      <c r="CM72" s="278"/>
      <c r="CN72" s="278"/>
      <c r="CO72" s="148"/>
      <c r="CP72" s="290"/>
      <c r="CQ72" s="290"/>
      <c r="CR72" s="290"/>
      <c r="CS72" s="290"/>
      <c r="CT72" s="290"/>
      <c r="CU72" s="290"/>
      <c r="CV72" s="290"/>
      <c r="CW72" s="290"/>
      <c r="CY72" s="278"/>
      <c r="CZ72" s="278"/>
      <c r="DA72" s="278"/>
      <c r="DB72" s="278"/>
      <c r="DC72" s="278"/>
      <c r="DD72" s="278"/>
      <c r="DE72" s="278"/>
      <c r="DF72" s="278"/>
      <c r="DG72" s="278"/>
      <c r="DH72" s="278"/>
      <c r="DI72" s="148"/>
      <c r="DJ72" s="413"/>
      <c r="DK72" s="413"/>
      <c r="DL72" s="413"/>
      <c r="DM72" s="414"/>
      <c r="DN72" s="414"/>
      <c r="DO72" s="413"/>
      <c r="DS72" s="180"/>
      <c r="DV72" s="285"/>
      <c r="EC72" s="285"/>
      <c r="ED72" s="148"/>
      <c r="EE72" s="290"/>
      <c r="EF72" s="290"/>
      <c r="EG72" s="290"/>
      <c r="EH72" s="415"/>
      <c r="EI72" s="415"/>
      <c r="EJ72" s="415"/>
      <c r="EL72" s="294"/>
      <c r="EM72" s="294"/>
      <c r="EN72" s="294"/>
      <c r="EO72" s="294"/>
      <c r="EP72" s="294"/>
      <c r="EQ72" s="294"/>
      <c r="ER72" s="205"/>
      <c r="ES72" s="294"/>
      <c r="FE72" s="148"/>
      <c r="FF72" s="416"/>
      <c r="FG72" s="416"/>
    </row>
    <row r="73" spans="1:163" ht="12" customHeight="1">
      <c r="A73" s="68" t="s">
        <v>228</v>
      </c>
      <c r="B73" s="867">
        <v>385.0503311980704</v>
      </c>
      <c r="C73" s="867">
        <v>543.0230232656796</v>
      </c>
      <c r="D73" s="418"/>
      <c r="E73" s="418"/>
      <c r="F73" s="205"/>
      <c r="G73" s="213"/>
      <c r="H73" s="152"/>
      <c r="I73" s="381"/>
      <c r="K73" s="148"/>
      <c r="L73" s="108"/>
      <c r="M73" s="108"/>
      <c r="N73" s="73"/>
      <c r="O73" s="149"/>
      <c r="P73" s="108"/>
      <c r="Q73" s="150"/>
      <c r="R73" s="73"/>
      <c r="AC73" s="148"/>
      <c r="AD73" s="250"/>
      <c r="AE73" s="250"/>
      <c r="AF73" s="250"/>
      <c r="AG73" s="406"/>
      <c r="AH73" s="250"/>
      <c r="AI73" s="250"/>
      <c r="AJ73" s="76"/>
      <c r="AK73" s="76"/>
      <c r="AL73" s="76"/>
      <c r="AM73" s="76"/>
      <c r="AN73" s="76"/>
      <c r="AO73" s="76"/>
      <c r="AP73" s="76"/>
      <c r="AQ73" s="76"/>
      <c r="AR73" s="76"/>
      <c r="AS73" s="76"/>
      <c r="AT73" s="76"/>
      <c r="AU73" s="76"/>
      <c r="AV73" s="76"/>
      <c r="AW73" s="148"/>
      <c r="AX73" s="407"/>
      <c r="AY73" s="408"/>
      <c r="AZ73" s="408"/>
      <c r="BA73" s="409"/>
      <c r="BB73" s="409"/>
      <c r="BC73" s="410"/>
      <c r="BD73" s="410"/>
      <c r="BE73" s="407"/>
      <c r="BF73" s="251"/>
      <c r="BG73" s="251"/>
      <c r="BH73" s="251"/>
      <c r="BI73" s="251"/>
      <c r="BJ73" s="229"/>
      <c r="BK73" s="229"/>
      <c r="BL73" s="229"/>
      <c r="BM73" s="229"/>
      <c r="BN73" s="229"/>
      <c r="BO73" s="229"/>
      <c r="BP73" s="229"/>
      <c r="BQ73" s="229"/>
      <c r="BR73" s="251"/>
      <c r="BS73" s="251"/>
      <c r="BT73" s="274"/>
      <c r="BU73" s="148"/>
      <c r="BV73" s="286"/>
      <c r="BW73" s="286"/>
      <c r="BX73" s="286"/>
      <c r="BY73" s="286"/>
      <c r="BZ73" s="286"/>
      <c r="CA73" s="286"/>
      <c r="CB73" s="286"/>
      <c r="CC73" s="286"/>
      <c r="CE73" s="278"/>
      <c r="CF73" s="278"/>
      <c r="CG73" s="225"/>
      <c r="CH73" s="278"/>
      <c r="CI73" s="278"/>
      <c r="CJ73" s="278"/>
      <c r="CK73" s="278"/>
      <c r="CL73" s="278"/>
      <c r="CM73" s="278"/>
      <c r="CN73" s="278"/>
      <c r="CO73" s="148"/>
      <c r="CP73" s="290"/>
      <c r="CQ73" s="290"/>
      <c r="CR73" s="290"/>
      <c r="CS73" s="290"/>
      <c r="CT73" s="290"/>
      <c r="CU73" s="290"/>
      <c r="CV73" s="290"/>
      <c r="CW73" s="290"/>
      <c r="CY73" s="278"/>
      <c r="CZ73" s="278"/>
      <c r="DA73" s="278"/>
      <c r="DB73" s="278"/>
      <c r="DC73" s="278"/>
      <c r="DD73" s="278"/>
      <c r="DE73" s="278"/>
      <c r="DF73" s="278"/>
      <c r="DG73" s="278"/>
      <c r="DH73" s="278"/>
      <c r="DI73" s="148"/>
      <c r="DJ73" s="413"/>
      <c r="DK73" s="413"/>
      <c r="DL73" s="413"/>
      <c r="DM73" s="414"/>
      <c r="DN73" s="414"/>
      <c r="DO73" s="413"/>
      <c r="DS73" s="180"/>
      <c r="DV73" s="285"/>
      <c r="EC73" s="285"/>
      <c r="ED73" s="148"/>
      <c r="EE73" s="290"/>
      <c r="EF73" s="290"/>
      <c r="EG73" s="290"/>
      <c r="EH73" s="415"/>
      <c r="EI73" s="415"/>
      <c r="EJ73" s="415"/>
      <c r="EM73" s="294"/>
      <c r="EN73" s="294"/>
      <c r="EO73" s="294"/>
      <c r="EP73" s="294"/>
      <c r="EQ73" s="294"/>
      <c r="ER73" s="205"/>
      <c r="ES73" s="294"/>
      <c r="FE73" s="148"/>
      <c r="FF73" s="416"/>
      <c r="FG73" s="416"/>
    </row>
    <row r="74" spans="1:163" ht="12" customHeight="1">
      <c r="A74" s="100" t="s">
        <v>325</v>
      </c>
      <c r="B74" s="868">
        <v>431.63838833543673</v>
      </c>
      <c r="C74" s="868">
        <v>492.76830643645445</v>
      </c>
      <c r="D74" s="418"/>
      <c r="E74" s="418"/>
      <c r="F74" s="205"/>
      <c r="G74" s="213"/>
      <c r="H74" s="152"/>
      <c r="I74" s="381"/>
      <c r="K74" s="148"/>
      <c r="L74" s="108"/>
      <c r="M74" s="108"/>
      <c r="N74" s="73"/>
      <c r="O74" s="149"/>
      <c r="P74" s="108"/>
      <c r="Q74" s="150"/>
      <c r="R74" s="73"/>
      <c r="AC74" s="90"/>
      <c r="AD74" s="305"/>
      <c r="AE74" s="305"/>
      <c r="AF74" s="305"/>
      <c r="AG74" s="432"/>
      <c r="AH74" s="305"/>
      <c r="AI74" s="305"/>
      <c r="AJ74" s="76"/>
      <c r="AK74" s="76"/>
      <c r="AL74" s="76"/>
      <c r="AM74" s="76"/>
      <c r="AN74" s="76"/>
      <c r="AO74" s="76"/>
      <c r="AP74" s="76"/>
      <c r="AQ74" s="76"/>
      <c r="AR74" s="76"/>
      <c r="AS74" s="76"/>
      <c r="AT74" s="76"/>
      <c r="AU74" s="76"/>
      <c r="AV74" s="76"/>
      <c r="AW74" s="90"/>
      <c r="AX74" s="164"/>
      <c r="AY74" s="433"/>
      <c r="AZ74" s="433"/>
      <c r="BA74" s="434"/>
      <c r="BB74" s="434"/>
      <c r="BC74" s="435"/>
      <c r="BD74" s="435"/>
      <c r="BE74" s="164"/>
      <c r="BF74" s="251"/>
      <c r="BG74" s="251"/>
      <c r="BH74" s="443"/>
      <c r="BI74" s="251"/>
      <c r="BJ74" s="229"/>
      <c r="BK74" s="229"/>
      <c r="BL74" s="229"/>
      <c r="BM74" s="229"/>
      <c r="BN74" s="229"/>
      <c r="BO74" s="229"/>
      <c r="BP74" s="229"/>
      <c r="BQ74" s="229"/>
      <c r="BR74" s="251"/>
      <c r="BS74" s="251"/>
      <c r="BT74" s="274"/>
      <c r="BU74" s="90"/>
      <c r="BV74" s="322"/>
      <c r="BW74" s="322"/>
      <c r="BX74" s="322"/>
      <c r="BY74" s="322"/>
      <c r="BZ74" s="322"/>
      <c r="CA74" s="322"/>
      <c r="CB74" s="322"/>
      <c r="CC74" s="322"/>
      <c r="CE74" s="278"/>
      <c r="CF74" s="278"/>
      <c r="CG74" s="225"/>
      <c r="CH74" s="278"/>
      <c r="CI74" s="278"/>
      <c r="CJ74" s="278"/>
      <c r="CK74" s="278"/>
      <c r="CL74" s="278"/>
      <c r="CM74" s="278"/>
      <c r="CN74" s="278"/>
      <c r="CO74" s="90"/>
      <c r="CP74" s="290"/>
      <c r="CQ74" s="290"/>
      <c r="CR74" s="290"/>
      <c r="CS74" s="290"/>
      <c r="CT74" s="290"/>
      <c r="CU74" s="290"/>
      <c r="CV74" s="290"/>
      <c r="CW74" s="290"/>
      <c r="CY74" s="278"/>
      <c r="CZ74" s="278"/>
      <c r="DA74" s="278"/>
      <c r="DB74" s="278"/>
      <c r="DC74" s="278"/>
      <c r="DD74" s="278"/>
      <c r="DE74" s="278"/>
      <c r="DF74" s="278"/>
      <c r="DG74" s="278"/>
      <c r="DH74" s="278"/>
      <c r="DI74" s="90"/>
      <c r="DJ74" s="436"/>
      <c r="DK74" s="436"/>
      <c r="DL74" s="436"/>
      <c r="DM74" s="437"/>
      <c r="DN74" s="437"/>
      <c r="DO74" s="436"/>
      <c r="DS74" s="180"/>
      <c r="DV74" s="285"/>
      <c r="EC74" s="321"/>
      <c r="ED74" s="90"/>
      <c r="EE74" s="325"/>
      <c r="EF74" s="325"/>
      <c r="EG74" s="325"/>
      <c r="EH74" s="438"/>
      <c r="EI74" s="438"/>
      <c r="EJ74" s="438"/>
      <c r="EL74" s="428"/>
      <c r="EM74" s="294"/>
      <c r="EN74" s="294"/>
      <c r="EO74" s="294"/>
      <c r="EP74" s="294"/>
      <c r="EQ74" s="294"/>
      <c r="ER74" s="205"/>
      <c r="ES74" s="294"/>
      <c r="FA74" s="157"/>
      <c r="FE74" s="90"/>
      <c r="FF74" s="439"/>
      <c r="FG74" s="439"/>
    </row>
    <row r="75" spans="1:163" ht="12" customHeight="1">
      <c r="A75" s="91" t="s">
        <v>328</v>
      </c>
      <c r="B75" s="870">
        <v>270.2351055626445</v>
      </c>
      <c r="C75" s="870">
        <v>170.60705892229103</v>
      </c>
      <c r="D75" s="418"/>
      <c r="E75" s="418"/>
      <c r="F75" s="205"/>
      <c r="G75" s="213"/>
      <c r="H75" s="152"/>
      <c r="I75" s="381"/>
      <c r="L75" s="159"/>
      <c r="M75" s="159"/>
      <c r="N75" s="84"/>
      <c r="O75" s="160"/>
      <c r="P75" s="159"/>
      <c r="Q75" s="161"/>
      <c r="R75" s="84"/>
      <c r="AC75" s="158"/>
      <c r="AD75" s="305"/>
      <c r="AE75" s="305"/>
      <c r="AF75" s="305"/>
      <c r="AG75" s="432"/>
      <c r="AH75" s="305"/>
      <c r="AI75" s="305"/>
      <c r="AJ75" s="87"/>
      <c r="AK75" s="87"/>
      <c r="AL75" s="87"/>
      <c r="AM75" s="87"/>
      <c r="AN75" s="442"/>
      <c r="AO75" s="87"/>
      <c r="AP75" s="87"/>
      <c r="AQ75" s="87"/>
      <c r="AR75" s="87"/>
      <c r="AS75" s="87"/>
      <c r="AT75" s="87"/>
      <c r="AU75" s="87"/>
      <c r="AV75" s="87"/>
      <c r="AW75" s="158"/>
      <c r="AX75" s="164"/>
      <c r="AY75" s="433"/>
      <c r="AZ75" s="433"/>
      <c r="BA75" s="434"/>
      <c r="BB75" s="434"/>
      <c r="BC75" s="435"/>
      <c r="BD75" s="435"/>
      <c r="BE75" s="164"/>
      <c r="BF75" s="306"/>
      <c r="BG75" s="306"/>
      <c r="BH75" s="306"/>
      <c r="BI75" s="306"/>
      <c r="BJ75" s="236"/>
      <c r="BK75" s="236"/>
      <c r="BL75" s="236"/>
      <c r="BM75" s="236"/>
      <c r="BN75" s="236"/>
      <c r="BO75" s="236"/>
      <c r="BP75" s="236"/>
      <c r="BQ75" s="236"/>
      <c r="BR75" s="306"/>
      <c r="BS75" s="306"/>
      <c r="BT75" s="311"/>
      <c r="BU75" s="158"/>
      <c r="BV75" s="322"/>
      <c r="BW75" s="322"/>
      <c r="BX75" s="322"/>
      <c r="BY75" s="322"/>
      <c r="BZ75" s="322"/>
      <c r="CA75" s="322"/>
      <c r="CB75" s="322"/>
      <c r="CC75" s="322"/>
      <c r="CE75" s="314"/>
      <c r="CF75" s="314"/>
      <c r="CG75" s="314"/>
      <c r="CH75" s="314"/>
      <c r="CI75" s="314"/>
      <c r="CJ75" s="314"/>
      <c r="CK75" s="314"/>
      <c r="CL75" s="314"/>
      <c r="CM75" s="314"/>
      <c r="CN75" s="314"/>
      <c r="CO75" s="158"/>
      <c r="CP75" s="325"/>
      <c r="CQ75" s="325"/>
      <c r="CR75" s="325"/>
      <c r="CS75" s="325"/>
      <c r="CT75" s="325"/>
      <c r="CU75" s="325"/>
      <c r="CV75" s="325"/>
      <c r="CW75" s="325"/>
      <c r="CY75" s="314"/>
      <c r="CZ75" s="314"/>
      <c r="DA75" s="314"/>
      <c r="DB75" s="314"/>
      <c r="DC75" s="314"/>
      <c r="DD75" s="314"/>
      <c r="DE75" s="314"/>
      <c r="DF75" s="314"/>
      <c r="DG75" s="314"/>
      <c r="DH75" s="314"/>
      <c r="DI75" s="158"/>
      <c r="DJ75" s="436"/>
      <c r="DK75" s="436"/>
      <c r="DL75" s="436"/>
      <c r="DM75" s="437"/>
      <c r="DN75" s="437"/>
      <c r="DO75" s="436"/>
      <c r="DS75" s="180"/>
      <c r="DV75" s="321"/>
      <c r="EC75" s="321"/>
      <c r="ED75" s="158"/>
      <c r="EE75" s="325"/>
      <c r="EF75" s="325"/>
      <c r="EG75" s="325"/>
      <c r="EH75" s="438"/>
      <c r="EI75" s="438"/>
      <c r="EJ75" s="438"/>
      <c r="EL75" s="294"/>
      <c r="EO75" s="428"/>
      <c r="EP75" s="428"/>
      <c r="EQ75" s="428"/>
      <c r="ER75" s="205"/>
      <c r="ES75" s="294"/>
      <c r="FE75" s="158"/>
      <c r="FF75" s="439"/>
      <c r="FG75" s="439"/>
    </row>
    <row r="76" spans="1:161" ht="12" customHeight="1">
      <c r="A76" s="346" t="s">
        <v>441</v>
      </c>
      <c r="B76" s="444"/>
      <c r="C76" s="444"/>
      <c r="D76" s="430"/>
      <c r="E76" s="430"/>
      <c r="F76" s="204"/>
      <c r="G76" s="309"/>
      <c r="H76" s="431"/>
      <c r="I76" s="152"/>
      <c r="K76" s="445"/>
      <c r="L76" s="159"/>
      <c r="M76" s="159"/>
      <c r="N76" s="84"/>
      <c r="O76" s="160"/>
      <c r="P76" s="159"/>
      <c r="Q76" s="161"/>
      <c r="R76" s="84"/>
      <c r="AC76" s="198"/>
      <c r="AE76" s="9"/>
      <c r="AG76" s="9"/>
      <c r="AH76" s="206"/>
      <c r="AI76" s="225"/>
      <c r="AJ76" s="225"/>
      <c r="AK76" s="206"/>
      <c r="AL76" s="225"/>
      <c r="AM76" s="225"/>
      <c r="AN76" s="9"/>
      <c r="AO76" s="9"/>
      <c r="AP76" s="9"/>
      <c r="AQ76" s="9"/>
      <c r="AR76" s="9"/>
      <c r="AS76" s="9"/>
      <c r="AT76" s="225"/>
      <c r="AU76" s="446"/>
      <c r="AW76" s="198"/>
      <c r="AX76" s="9"/>
      <c r="AY76" s="9"/>
      <c r="AZ76" s="9"/>
      <c r="BA76" s="9"/>
      <c r="BB76" s="9"/>
      <c r="BC76" s="9"/>
      <c r="BD76" s="9"/>
      <c r="BE76" s="9"/>
      <c r="BF76" s="9"/>
      <c r="BG76" s="9"/>
      <c r="BH76" s="9"/>
      <c r="BI76" s="9"/>
      <c r="BJ76" s="442"/>
      <c r="BK76" s="9"/>
      <c r="BL76" s="9"/>
      <c r="BM76" s="9"/>
      <c r="BN76" s="9"/>
      <c r="BO76" s="9"/>
      <c r="BP76" s="9"/>
      <c r="BQ76" s="9"/>
      <c r="BR76" s="447"/>
      <c r="BS76" s="447"/>
      <c r="BU76" s="349"/>
      <c r="CH76" s="225"/>
      <c r="CI76" s="225"/>
      <c r="CJ76" s="225"/>
      <c r="CK76" s="225"/>
      <c r="CL76" s="225"/>
      <c r="CO76" s="349"/>
      <c r="DI76" s="349"/>
      <c r="DM76" s="375"/>
      <c r="DP76" s="180"/>
      <c r="DS76" s="180"/>
      <c r="DW76" s="349"/>
      <c r="ED76" s="349"/>
      <c r="EL76" s="428"/>
      <c r="EO76" s="294"/>
      <c r="EP76" s="294"/>
      <c r="EQ76" s="294"/>
      <c r="FE76" s="349"/>
    </row>
    <row r="77" spans="1:160" ht="12" customHeight="1">
      <c r="A77" s="1395"/>
      <c r="B77" s="1395"/>
      <c r="C77" s="1395"/>
      <c r="D77" s="1395"/>
      <c r="E77" s="1395"/>
      <c r="F77" s="1395"/>
      <c r="G77" s="1395"/>
      <c r="H77" s="1395"/>
      <c r="I77" s="152"/>
      <c r="K77" s="349"/>
      <c r="L77" s="180"/>
      <c r="M77" s="163"/>
      <c r="N77" s="180"/>
      <c r="O77" s="180"/>
      <c r="P77" s="9"/>
      <c r="Q77" s="180"/>
      <c r="R77" s="180"/>
      <c r="AC77" s="349"/>
      <c r="AE77" s="9"/>
      <c r="AG77" s="9"/>
      <c r="AH77" s="206"/>
      <c r="AI77" s="225"/>
      <c r="AJ77" s="225"/>
      <c r="AK77" s="206"/>
      <c r="AL77" s="206"/>
      <c r="AM77" s="225"/>
      <c r="AN77" s="9"/>
      <c r="AO77" s="9"/>
      <c r="AP77" s="9"/>
      <c r="AQ77" s="9"/>
      <c r="AR77" s="9"/>
      <c r="AS77" s="9"/>
      <c r="AT77" s="9"/>
      <c r="AU77" s="9"/>
      <c r="BR77" s="9"/>
      <c r="BS77" s="9"/>
      <c r="BU77" s="349"/>
      <c r="CE77" s="9"/>
      <c r="CF77" s="225"/>
      <c r="CH77" s="225"/>
      <c r="CI77" s="225"/>
      <c r="CJ77" s="225"/>
      <c r="CK77" s="225"/>
      <c r="CM77" s="225"/>
      <c r="CN77" s="9"/>
      <c r="CO77" s="349"/>
      <c r="DI77" s="349"/>
      <c r="DM77" s="375"/>
      <c r="DP77" s="180"/>
      <c r="DR77" s="205"/>
      <c r="DS77" s="180"/>
      <c r="DW77" s="349"/>
      <c r="EU77" s="180"/>
      <c r="EY77" s="180"/>
      <c r="FA77" s="9"/>
      <c r="FB77" s="180"/>
      <c r="FD77" s="9"/>
    </row>
    <row r="78" spans="11:166" ht="12.75">
      <c r="K78" s="148"/>
      <c r="L78" s="407"/>
      <c r="M78" s="448"/>
      <c r="N78" s="407"/>
      <c r="O78" s="215"/>
      <c r="P78" s="215"/>
      <c r="Q78" s="381"/>
      <c r="R78" s="448"/>
      <c r="AQ78" s="449"/>
      <c r="AR78" s="449"/>
      <c r="AS78" s="449"/>
      <c r="AT78" s="449"/>
      <c r="AU78" s="449"/>
      <c r="BJ78" s="449"/>
      <c r="BK78" s="449"/>
      <c r="BL78" s="449"/>
      <c r="BM78" s="449"/>
      <c r="BN78" s="449"/>
      <c r="BU78" s="9"/>
      <c r="BW78" s="180"/>
      <c r="BY78" s="9"/>
      <c r="CB78" s="180"/>
      <c r="CE78" s="450"/>
      <c r="CF78" s="450"/>
      <c r="CG78" s="449"/>
      <c r="CH78" s="450"/>
      <c r="CI78" s="450"/>
      <c r="CJ78" s="449"/>
      <c r="CK78" s="449"/>
      <c r="DL78" s="9"/>
      <c r="DM78" s="375"/>
      <c r="DO78" s="9"/>
      <c r="DP78" s="180"/>
      <c r="DS78" s="180"/>
      <c r="ED78" s="180"/>
      <c r="EN78" s="9"/>
      <c r="ER78" s="180"/>
      <c r="EX78" s="9"/>
      <c r="EY78" s="180"/>
      <c r="FB78" s="180"/>
      <c r="FJ78" s="9"/>
    </row>
    <row r="79" spans="11:166" ht="12.75">
      <c r="K79" s="148"/>
      <c r="L79" s="407"/>
      <c r="M79" s="448"/>
      <c r="N79" s="407"/>
      <c r="O79" s="215"/>
      <c r="P79" s="215"/>
      <c r="Q79" s="381"/>
      <c r="R79" s="448"/>
      <c r="AQ79" s="449"/>
      <c r="AR79" s="449"/>
      <c r="AS79" s="449"/>
      <c r="AT79" s="449"/>
      <c r="AU79" s="449"/>
      <c r="BJ79" s="449"/>
      <c r="BK79" s="449"/>
      <c r="BL79" s="449"/>
      <c r="BM79" s="449"/>
      <c r="BN79" s="449"/>
      <c r="BU79" s="9"/>
      <c r="BW79" s="180"/>
      <c r="BY79" s="9"/>
      <c r="CB79" s="180"/>
      <c r="CE79" s="450"/>
      <c r="CF79" s="450"/>
      <c r="CG79" s="449"/>
      <c r="CH79" s="450"/>
      <c r="CI79" s="450"/>
      <c r="CJ79" s="449"/>
      <c r="CK79" s="449"/>
      <c r="DL79" s="9"/>
      <c r="DM79" s="375"/>
      <c r="DO79" s="9"/>
      <c r="DP79" s="180"/>
      <c r="DS79" s="180"/>
      <c r="ED79" s="180"/>
      <c r="EN79" s="9"/>
      <c r="ER79" s="180"/>
      <c r="EX79" s="9"/>
      <c r="EY79" s="180"/>
      <c r="FB79" s="180"/>
      <c r="FJ79" s="9"/>
    </row>
    <row r="80" spans="11:166" ht="12.75">
      <c r="K80" s="148"/>
      <c r="L80" s="407"/>
      <c r="M80" s="448"/>
      <c r="N80" s="407"/>
      <c r="O80" s="215"/>
      <c r="P80" s="215"/>
      <c r="Q80" s="381"/>
      <c r="R80" s="448"/>
      <c r="AQ80" s="449"/>
      <c r="AR80" s="449"/>
      <c r="AS80" s="449"/>
      <c r="AT80" s="449"/>
      <c r="AU80" s="449"/>
      <c r="BJ80" s="449"/>
      <c r="BK80" s="449"/>
      <c r="BL80" s="449"/>
      <c r="BM80" s="449"/>
      <c r="BN80" s="449"/>
      <c r="BU80" s="9"/>
      <c r="BW80" s="180"/>
      <c r="BY80" s="9"/>
      <c r="CB80" s="180"/>
      <c r="CE80" s="450"/>
      <c r="CF80" s="450"/>
      <c r="CG80" s="449"/>
      <c r="CH80" s="450"/>
      <c r="CI80" s="450"/>
      <c r="CJ80" s="449"/>
      <c r="CK80" s="449"/>
      <c r="DL80" s="9"/>
      <c r="DM80" s="375"/>
      <c r="DO80" s="9"/>
      <c r="DP80" s="180"/>
      <c r="DS80" s="180"/>
      <c r="ED80" s="180"/>
      <c r="EN80" s="9"/>
      <c r="ER80" s="180"/>
      <c r="EX80" s="9"/>
      <c r="EY80" s="180"/>
      <c r="FB80" s="180"/>
      <c r="FJ80" s="9"/>
    </row>
    <row r="81" spans="11:166" ht="12.75">
      <c r="K81" s="90"/>
      <c r="L81" s="164"/>
      <c r="M81" s="165"/>
      <c r="N81" s="164"/>
      <c r="O81" s="215"/>
      <c r="P81" s="215"/>
      <c r="Q81" s="381"/>
      <c r="R81" s="448"/>
      <c r="AQ81" s="449"/>
      <c r="AR81" s="449"/>
      <c r="AS81" s="449"/>
      <c r="AT81" s="449"/>
      <c r="AU81" s="449"/>
      <c r="BJ81" s="449"/>
      <c r="BK81" s="449"/>
      <c r="BL81" s="449"/>
      <c r="BM81" s="449"/>
      <c r="BN81" s="449"/>
      <c r="BU81" s="9"/>
      <c r="BW81" s="180"/>
      <c r="BY81" s="9"/>
      <c r="CB81" s="180"/>
      <c r="CE81" s="450"/>
      <c r="CF81" s="450"/>
      <c r="CG81" s="449"/>
      <c r="CH81" s="450"/>
      <c r="CI81" s="450"/>
      <c r="CJ81" s="449"/>
      <c r="CK81" s="449"/>
      <c r="DL81" s="9"/>
      <c r="DM81" s="375"/>
      <c r="DO81" s="9"/>
      <c r="DP81" s="180"/>
      <c r="DS81" s="180"/>
      <c r="ED81" s="180"/>
      <c r="EN81" s="9"/>
      <c r="ER81" s="180"/>
      <c r="EX81" s="9"/>
      <c r="EY81" s="180"/>
      <c r="FB81" s="180"/>
      <c r="FJ81" s="9"/>
    </row>
    <row r="82" spans="11:166" ht="12.75">
      <c r="K82" s="158"/>
      <c r="L82" s="164"/>
      <c r="M82" s="165"/>
      <c r="N82" s="164"/>
      <c r="O82" s="166"/>
      <c r="P82" s="166"/>
      <c r="Q82" s="167"/>
      <c r="R82" s="165"/>
      <c r="AQ82" s="449"/>
      <c r="AR82" s="449"/>
      <c r="AS82" s="449"/>
      <c r="AT82" s="449"/>
      <c r="AU82" s="449"/>
      <c r="BJ82" s="449"/>
      <c r="BK82" s="449"/>
      <c r="BL82" s="449"/>
      <c r="BM82" s="449"/>
      <c r="BN82" s="449"/>
      <c r="BU82" s="9"/>
      <c r="BW82" s="180"/>
      <c r="BY82" s="9"/>
      <c r="CB82" s="180"/>
      <c r="CE82" s="450"/>
      <c r="CF82" s="450"/>
      <c r="CG82" s="449"/>
      <c r="CH82" s="450"/>
      <c r="CI82" s="450"/>
      <c r="CJ82" s="449"/>
      <c r="CK82" s="449"/>
      <c r="DL82" s="9"/>
      <c r="DM82" s="375"/>
      <c r="DO82" s="9"/>
      <c r="DP82" s="180"/>
      <c r="DS82" s="180"/>
      <c r="ED82" s="180"/>
      <c r="EN82" s="9"/>
      <c r="ER82" s="180"/>
      <c r="EX82" s="9"/>
      <c r="EY82" s="180"/>
      <c r="FB82" s="180"/>
      <c r="FJ82" s="9"/>
    </row>
    <row r="83" spans="11:166" ht="12.75">
      <c r="K83" s="198"/>
      <c r="L83" s="9"/>
      <c r="M83" s="9"/>
      <c r="N83" s="198"/>
      <c r="O83" s="198"/>
      <c r="P83" s="198"/>
      <c r="Q83" s="9"/>
      <c r="R83" s="9"/>
      <c r="AQ83" s="449"/>
      <c r="AR83" s="449"/>
      <c r="AS83" s="449"/>
      <c r="AT83" s="449"/>
      <c r="AU83" s="449"/>
      <c r="BJ83" s="449"/>
      <c r="BK83" s="449"/>
      <c r="BL83" s="449"/>
      <c r="BM83" s="449"/>
      <c r="BN83" s="449"/>
      <c r="BU83" s="9"/>
      <c r="BW83" s="180"/>
      <c r="BY83" s="9"/>
      <c r="CB83" s="180"/>
      <c r="CE83" s="450"/>
      <c r="CF83" s="450"/>
      <c r="CG83" s="449"/>
      <c r="CH83" s="450"/>
      <c r="CI83" s="450"/>
      <c r="CJ83" s="449"/>
      <c r="CK83" s="449"/>
      <c r="DL83" s="9"/>
      <c r="DM83" s="375"/>
      <c r="DO83" s="9"/>
      <c r="DP83" s="180"/>
      <c r="DS83" s="180"/>
      <c r="ED83" s="180"/>
      <c r="EN83" s="9"/>
      <c r="ER83" s="180"/>
      <c r="EX83" s="9"/>
      <c r="EY83" s="180"/>
      <c r="FB83" s="180"/>
      <c r="FJ83" s="9"/>
    </row>
    <row r="84" spans="11:166" ht="12.75">
      <c r="K84" s="188"/>
      <c r="L84" s="188"/>
      <c r="M84" s="188"/>
      <c r="N84" s="188"/>
      <c r="O84" s="188"/>
      <c r="P84" s="188"/>
      <c r="Q84" s="188"/>
      <c r="R84" s="188"/>
      <c r="AQ84" s="449"/>
      <c r="AR84" s="449"/>
      <c r="AS84" s="449"/>
      <c r="AT84" s="449"/>
      <c r="AU84" s="449"/>
      <c r="BJ84" s="449"/>
      <c r="BK84" s="449"/>
      <c r="BL84" s="449"/>
      <c r="BM84" s="449"/>
      <c r="BN84" s="449"/>
      <c r="BU84" s="9"/>
      <c r="BW84" s="180"/>
      <c r="BY84" s="9"/>
      <c r="CB84" s="180"/>
      <c r="CE84" s="450"/>
      <c r="CF84" s="450"/>
      <c r="CG84" s="449"/>
      <c r="CH84" s="450"/>
      <c r="CI84" s="450"/>
      <c r="CJ84" s="449"/>
      <c r="CK84" s="449"/>
      <c r="DL84" s="9"/>
      <c r="DM84" s="375"/>
      <c r="DO84" s="9"/>
      <c r="DP84" s="180"/>
      <c r="DS84" s="180"/>
      <c r="ED84" s="180"/>
      <c r="EN84" s="9"/>
      <c r="ER84" s="180"/>
      <c r="EX84" s="9"/>
      <c r="EY84" s="180"/>
      <c r="FB84" s="180"/>
      <c r="FJ84" s="9"/>
    </row>
    <row r="85" spans="15:166" ht="12.75">
      <c r="O85" s="188"/>
      <c r="R85" s="188"/>
      <c r="AQ85" s="449"/>
      <c r="AR85" s="449"/>
      <c r="AS85" s="449"/>
      <c r="AT85" s="449"/>
      <c r="AU85" s="449"/>
      <c r="BJ85" s="449"/>
      <c r="BK85" s="449"/>
      <c r="BL85" s="449"/>
      <c r="BM85" s="449"/>
      <c r="BN85" s="449"/>
      <c r="BU85" s="9"/>
      <c r="BW85" s="180"/>
      <c r="BY85" s="9"/>
      <c r="CB85" s="180"/>
      <c r="CE85" s="450"/>
      <c r="CF85" s="450"/>
      <c r="CG85" s="449"/>
      <c r="CH85" s="450"/>
      <c r="CI85" s="450"/>
      <c r="CJ85" s="449"/>
      <c r="CK85" s="449"/>
      <c r="DL85" s="9"/>
      <c r="DM85" s="375"/>
      <c r="DO85" s="9"/>
      <c r="DP85" s="180"/>
      <c r="DS85" s="180"/>
      <c r="ED85" s="180"/>
      <c r="EN85" s="9"/>
      <c r="ER85" s="180"/>
      <c r="EX85" s="9"/>
      <c r="EY85" s="180"/>
      <c r="FB85" s="180"/>
      <c r="FJ85" s="9"/>
    </row>
    <row r="86" spans="14:166" ht="12.75">
      <c r="N86" s="188"/>
      <c r="O86" s="188"/>
      <c r="P86" s="188"/>
      <c r="Q86" s="188"/>
      <c r="R86" s="188"/>
      <c r="AQ86" s="449"/>
      <c r="AR86" s="449"/>
      <c r="AS86" s="449"/>
      <c r="AT86" s="449"/>
      <c r="AU86" s="449"/>
      <c r="BJ86" s="449"/>
      <c r="BK86" s="449"/>
      <c r="BL86" s="449"/>
      <c r="BM86" s="449"/>
      <c r="BN86" s="449"/>
      <c r="BU86" s="9"/>
      <c r="BW86" s="180"/>
      <c r="BY86" s="9"/>
      <c r="CB86" s="180"/>
      <c r="CE86" s="450"/>
      <c r="CF86" s="450"/>
      <c r="CG86" s="449"/>
      <c r="CH86" s="450"/>
      <c r="CI86" s="450"/>
      <c r="CJ86" s="449"/>
      <c r="CK86" s="449"/>
      <c r="DL86" s="9"/>
      <c r="DM86" s="375"/>
      <c r="DO86" s="9"/>
      <c r="DP86" s="180"/>
      <c r="DS86" s="180"/>
      <c r="ED86" s="180"/>
      <c r="EN86" s="9"/>
      <c r="ER86" s="180"/>
      <c r="EX86" s="9"/>
      <c r="EY86" s="180"/>
      <c r="FB86" s="180"/>
      <c r="FJ86" s="9"/>
    </row>
    <row r="87" spans="14:166" ht="12.75">
      <c r="N87" s="188"/>
      <c r="O87" s="188"/>
      <c r="P87" s="188"/>
      <c r="Q87" s="188"/>
      <c r="R87" s="188"/>
      <c r="AQ87" s="449"/>
      <c r="AR87" s="449"/>
      <c r="AS87" s="449"/>
      <c r="AT87" s="449"/>
      <c r="AU87" s="449"/>
      <c r="BJ87" s="449"/>
      <c r="BK87" s="449"/>
      <c r="BL87" s="449"/>
      <c r="BM87" s="449"/>
      <c r="BN87" s="449"/>
      <c r="BU87" s="9"/>
      <c r="BW87" s="180"/>
      <c r="BY87" s="9"/>
      <c r="CB87" s="180"/>
      <c r="CE87" s="450"/>
      <c r="CF87" s="450"/>
      <c r="CG87" s="449"/>
      <c r="CH87" s="450"/>
      <c r="CI87" s="450"/>
      <c r="CJ87" s="449"/>
      <c r="CK87" s="449"/>
      <c r="DL87" s="9"/>
      <c r="DM87" s="375"/>
      <c r="DO87" s="9"/>
      <c r="DP87" s="180"/>
      <c r="DS87" s="180"/>
      <c r="ED87" s="180"/>
      <c r="EN87" s="9"/>
      <c r="ER87" s="180"/>
      <c r="EX87" s="9"/>
      <c r="EY87" s="180"/>
      <c r="FB87" s="180"/>
      <c r="FJ87" s="9"/>
    </row>
    <row r="88" spans="14:166" ht="12.75">
      <c r="N88" s="188"/>
      <c r="O88" s="188"/>
      <c r="P88" s="188"/>
      <c r="Q88" s="188"/>
      <c r="R88" s="188"/>
      <c r="AP88" s="9"/>
      <c r="AQ88" s="449"/>
      <c r="AR88" s="449"/>
      <c r="AS88" s="449"/>
      <c r="AT88" s="449"/>
      <c r="AU88" s="449"/>
      <c r="BJ88" s="449"/>
      <c r="BK88" s="449"/>
      <c r="BL88" s="449"/>
      <c r="BM88" s="449"/>
      <c r="BN88" s="449"/>
      <c r="BU88" s="9"/>
      <c r="BW88" s="180"/>
      <c r="BY88" s="9"/>
      <c r="CB88" s="180"/>
      <c r="CE88" s="450"/>
      <c r="CF88" s="450"/>
      <c r="CG88" s="449"/>
      <c r="CH88" s="450"/>
      <c r="CI88" s="450"/>
      <c r="CJ88" s="449"/>
      <c r="CK88" s="449"/>
      <c r="DL88" s="9"/>
      <c r="DM88" s="375"/>
      <c r="DO88" s="9"/>
      <c r="DP88" s="180"/>
      <c r="DS88" s="180"/>
      <c r="ED88" s="180"/>
      <c r="EN88" s="9"/>
      <c r="ER88" s="180"/>
      <c r="EX88" s="9"/>
      <c r="EY88" s="180"/>
      <c r="FB88" s="180"/>
      <c r="FJ88" s="9"/>
    </row>
    <row r="89" spans="14:166" ht="12.75">
      <c r="N89" s="188"/>
      <c r="O89" s="188"/>
      <c r="P89" s="188"/>
      <c r="Q89" s="188"/>
      <c r="R89" s="188"/>
      <c r="BJ89" s="449"/>
      <c r="BK89" s="449"/>
      <c r="BL89" s="449"/>
      <c r="BM89" s="449"/>
      <c r="BN89" s="449"/>
      <c r="BQ89" s="9"/>
      <c r="BR89" s="9"/>
      <c r="BU89" s="9"/>
      <c r="BW89" s="180"/>
      <c r="BZ89" s="180"/>
      <c r="CA89" s="449"/>
      <c r="CB89" s="449"/>
      <c r="CE89" s="450"/>
      <c r="CF89" s="451"/>
      <c r="CG89" s="449"/>
      <c r="CH89" s="450"/>
      <c r="CI89" s="451"/>
      <c r="CJ89" s="449"/>
      <c r="CK89" s="449"/>
      <c r="DL89" s="9"/>
      <c r="DM89" s="375"/>
      <c r="DO89" s="9"/>
      <c r="DP89" s="180"/>
      <c r="DS89" s="180"/>
      <c r="ED89" s="180"/>
      <c r="EN89" s="9"/>
      <c r="ER89" s="180"/>
      <c r="EX89" s="9"/>
      <c r="EY89" s="180"/>
      <c r="FB89" s="180"/>
      <c r="FJ89" s="9"/>
    </row>
    <row r="90" spans="14:169" ht="12.75">
      <c r="N90" s="188"/>
      <c r="O90" s="188"/>
      <c r="P90" s="188"/>
      <c r="Q90" s="188"/>
      <c r="R90" s="188"/>
      <c r="BT90" s="9"/>
      <c r="BU90" s="9"/>
      <c r="BW90" s="180"/>
      <c r="BY90" s="9"/>
      <c r="CB90" s="180"/>
      <c r="CE90" s="450"/>
      <c r="CK90" s="449"/>
      <c r="CL90" s="450"/>
      <c r="CM90" s="450"/>
      <c r="DG90" s="9"/>
      <c r="DI90" s="180"/>
      <c r="DJ90" s="9"/>
      <c r="DP90" s="180"/>
      <c r="DS90" s="180"/>
      <c r="ED90" s="180"/>
      <c r="EL90" s="9"/>
      <c r="ER90" s="180"/>
      <c r="EU90" s="180"/>
      <c r="EV90" s="9"/>
      <c r="EY90" s="180"/>
      <c r="FB90" s="180"/>
      <c r="FH90" s="9"/>
      <c r="FM90" s="9"/>
    </row>
    <row r="91" spans="14:158" ht="12.75">
      <c r="N91" s="188"/>
      <c r="O91" s="188"/>
      <c r="P91" s="188"/>
      <c r="Q91" s="188"/>
      <c r="R91" s="188"/>
      <c r="BQ91" s="9"/>
      <c r="BR91" s="9"/>
      <c r="BU91" s="9"/>
      <c r="BW91" s="180"/>
      <c r="BZ91" s="180"/>
      <c r="CA91" s="180"/>
      <c r="CB91" s="180"/>
      <c r="CL91" s="450"/>
      <c r="CM91" s="450"/>
      <c r="DI91" s="180"/>
      <c r="DL91" s="9"/>
      <c r="DM91" s="375"/>
      <c r="DO91" s="9"/>
      <c r="DP91" s="180"/>
      <c r="DR91" s="9"/>
      <c r="DS91" s="180"/>
      <c r="ED91" s="180"/>
      <c r="EQ91" s="9"/>
      <c r="ER91" s="180"/>
      <c r="EU91" s="180"/>
      <c r="EX91" s="9"/>
      <c r="EY91" s="180"/>
      <c r="FA91" s="9"/>
      <c r="FB91" s="180"/>
    </row>
    <row r="92" spans="14:164" ht="12.75">
      <c r="N92" s="188"/>
      <c r="O92" s="188"/>
      <c r="P92" s="188"/>
      <c r="Q92" s="188"/>
      <c r="R92" s="188"/>
      <c r="BQ92" s="9"/>
      <c r="BR92" s="9"/>
      <c r="BT92" s="9"/>
      <c r="BU92" s="9"/>
      <c r="BW92" s="180"/>
      <c r="BZ92" s="180"/>
      <c r="CA92" s="180"/>
      <c r="CB92" s="180"/>
      <c r="CL92" s="450"/>
      <c r="CM92" s="450"/>
      <c r="DG92" s="9"/>
      <c r="DI92" s="180"/>
      <c r="DJ92" s="9"/>
      <c r="DP92" s="180"/>
      <c r="DS92" s="180"/>
      <c r="ED92" s="180"/>
      <c r="EL92" s="9"/>
      <c r="ER92" s="180"/>
      <c r="EU92" s="180"/>
      <c r="EV92" s="9"/>
      <c r="EY92" s="180"/>
      <c r="FB92" s="180"/>
      <c r="FH92" s="9"/>
    </row>
    <row r="93" spans="14:164" ht="12.75">
      <c r="N93" s="188"/>
      <c r="O93" s="188"/>
      <c r="P93" s="188"/>
      <c r="Q93" s="188"/>
      <c r="R93" s="188"/>
      <c r="BQ93" s="9"/>
      <c r="BR93" s="9"/>
      <c r="BT93" s="9"/>
      <c r="BU93" s="9"/>
      <c r="BW93" s="180"/>
      <c r="BZ93" s="180"/>
      <c r="CA93" s="180"/>
      <c r="CB93" s="180"/>
      <c r="CF93" s="450"/>
      <c r="CG93" s="450"/>
      <c r="CH93" s="450"/>
      <c r="CI93" s="450"/>
      <c r="CJ93" s="450"/>
      <c r="CL93" s="450"/>
      <c r="CM93" s="450"/>
      <c r="DG93" s="9"/>
      <c r="DI93" s="180"/>
      <c r="DJ93" s="9"/>
      <c r="DP93" s="180"/>
      <c r="DS93" s="180"/>
      <c r="ED93" s="180"/>
      <c r="EL93" s="9"/>
      <c r="ER93" s="180"/>
      <c r="EU93" s="180"/>
      <c r="EV93" s="9"/>
      <c r="EY93" s="180"/>
      <c r="FB93" s="180"/>
      <c r="FH93" s="9"/>
    </row>
    <row r="94" spans="14:164" ht="12.75">
      <c r="N94" s="188"/>
      <c r="O94" s="188"/>
      <c r="P94" s="188"/>
      <c r="Q94" s="188"/>
      <c r="R94" s="188"/>
      <c r="BQ94" s="9"/>
      <c r="BR94" s="9"/>
      <c r="BT94" s="9"/>
      <c r="BU94" s="9"/>
      <c r="BW94" s="180"/>
      <c r="BZ94" s="180"/>
      <c r="CA94" s="180"/>
      <c r="CB94" s="180"/>
      <c r="CE94" s="450"/>
      <c r="CF94" s="450"/>
      <c r="CG94" s="450"/>
      <c r="CH94" s="450"/>
      <c r="CI94" s="450"/>
      <c r="CJ94" s="450"/>
      <c r="CK94" s="450"/>
      <c r="CL94" s="450"/>
      <c r="CM94" s="450"/>
      <c r="DG94" s="9"/>
      <c r="DI94" s="180"/>
      <c r="DJ94" s="9"/>
      <c r="DP94" s="180"/>
      <c r="DS94" s="180"/>
      <c r="ED94" s="180"/>
      <c r="EL94" s="9"/>
      <c r="ER94" s="180"/>
      <c r="EU94" s="180"/>
      <c r="EV94" s="9"/>
      <c r="EY94" s="180"/>
      <c r="FB94" s="180"/>
      <c r="FH94" s="9"/>
    </row>
    <row r="95" spans="14:164" ht="12.75">
      <c r="N95" s="188"/>
      <c r="O95" s="188"/>
      <c r="P95" s="188"/>
      <c r="Q95" s="188"/>
      <c r="R95" s="188"/>
      <c r="BQ95" s="9"/>
      <c r="BR95" s="9"/>
      <c r="BT95" s="9"/>
      <c r="BU95" s="9"/>
      <c r="BW95" s="180"/>
      <c r="BZ95" s="180"/>
      <c r="CA95" s="180"/>
      <c r="CB95" s="180"/>
      <c r="CE95" s="450"/>
      <c r="CF95" s="450"/>
      <c r="CG95" s="450"/>
      <c r="CH95" s="450"/>
      <c r="CI95" s="450"/>
      <c r="CJ95" s="450"/>
      <c r="CK95" s="450"/>
      <c r="CL95" s="450"/>
      <c r="CM95" s="450"/>
      <c r="DG95" s="9"/>
      <c r="DI95" s="180"/>
      <c r="DJ95" s="9"/>
      <c r="DP95" s="180"/>
      <c r="DS95" s="180"/>
      <c r="ED95" s="180"/>
      <c r="EL95" s="9"/>
      <c r="ER95" s="180"/>
      <c r="EU95" s="180"/>
      <c r="EV95" s="9"/>
      <c r="EY95" s="180"/>
      <c r="FB95" s="180"/>
      <c r="FH95" s="9"/>
    </row>
    <row r="96" spans="14:164" ht="12.75">
      <c r="N96" s="188"/>
      <c r="O96" s="188"/>
      <c r="P96" s="188"/>
      <c r="Q96" s="188"/>
      <c r="R96" s="188"/>
      <c r="BQ96" s="9"/>
      <c r="BR96" s="9"/>
      <c r="BT96" s="9"/>
      <c r="BU96" s="9"/>
      <c r="BW96" s="180"/>
      <c r="BZ96" s="180"/>
      <c r="CA96" s="180"/>
      <c r="CB96" s="180"/>
      <c r="CE96" s="450"/>
      <c r="CK96" s="450"/>
      <c r="CL96" s="450"/>
      <c r="CM96" s="450"/>
      <c r="DG96" s="9"/>
      <c r="DI96" s="180"/>
      <c r="DJ96" s="9"/>
      <c r="DP96" s="180"/>
      <c r="DS96" s="180"/>
      <c r="ED96" s="180"/>
      <c r="EL96" s="9"/>
      <c r="ER96" s="180"/>
      <c r="EU96" s="180"/>
      <c r="EV96" s="9"/>
      <c r="EY96" s="180"/>
      <c r="FB96" s="180"/>
      <c r="FH96" s="9"/>
    </row>
    <row r="97" spans="14:164" ht="12.75">
      <c r="N97" s="188"/>
      <c r="O97" s="188"/>
      <c r="P97" s="188"/>
      <c r="Q97" s="188"/>
      <c r="R97" s="188"/>
      <c r="BQ97" s="9"/>
      <c r="BR97" s="9"/>
      <c r="BT97" s="9"/>
      <c r="BU97" s="9"/>
      <c r="BW97" s="180"/>
      <c r="BZ97" s="180"/>
      <c r="CA97" s="180"/>
      <c r="CB97" s="180"/>
      <c r="DG97" s="9"/>
      <c r="DI97" s="180"/>
      <c r="DJ97" s="9"/>
      <c r="DP97" s="180"/>
      <c r="DS97" s="180"/>
      <c r="ED97" s="180"/>
      <c r="EL97" s="9"/>
      <c r="ER97" s="180"/>
      <c r="EU97" s="180"/>
      <c r="EV97" s="9"/>
      <c r="EY97" s="180"/>
      <c r="FB97" s="180"/>
      <c r="FH97" s="9"/>
    </row>
    <row r="98" spans="14:164" ht="12.75">
      <c r="N98" s="188"/>
      <c r="O98" s="188"/>
      <c r="P98" s="188"/>
      <c r="Q98" s="188"/>
      <c r="R98" s="188"/>
      <c r="BT98" s="9"/>
      <c r="BU98" s="9"/>
      <c r="DG98" s="9"/>
      <c r="DI98" s="180"/>
      <c r="DJ98" s="9"/>
      <c r="DP98" s="180"/>
      <c r="DS98" s="180"/>
      <c r="ED98" s="180"/>
      <c r="EL98" s="9"/>
      <c r="ER98" s="180"/>
      <c r="EU98" s="180"/>
      <c r="EV98" s="9"/>
      <c r="EY98" s="180"/>
      <c r="FB98" s="180"/>
      <c r="FH98" s="9"/>
    </row>
    <row r="99" spans="14:18" ht="12.75">
      <c r="N99" s="188"/>
      <c r="O99" s="188"/>
      <c r="P99" s="188"/>
      <c r="Q99" s="188"/>
      <c r="R99" s="188"/>
    </row>
    <row r="100" spans="14:18" ht="12.75">
      <c r="N100" s="188"/>
      <c r="O100" s="188"/>
      <c r="P100" s="188"/>
      <c r="Q100" s="188"/>
      <c r="R100" s="188"/>
    </row>
    <row r="101" spans="14:18" ht="12.75">
      <c r="N101" s="188"/>
      <c r="O101" s="188"/>
      <c r="R101" s="188"/>
    </row>
    <row r="102" spans="14:18" ht="12.75">
      <c r="N102" s="188"/>
      <c r="O102" s="188"/>
      <c r="R102" s="188"/>
    </row>
    <row r="103" spans="14:18" ht="12.75">
      <c r="N103" s="188"/>
      <c r="O103" s="188"/>
      <c r="P103" s="188"/>
      <c r="Q103" s="188"/>
      <c r="R103" s="188"/>
    </row>
    <row r="104" spans="14:18" ht="12.75">
      <c r="N104" s="188"/>
      <c r="O104" s="188"/>
      <c r="P104" s="188"/>
      <c r="Q104" s="188"/>
      <c r="R104" s="188"/>
    </row>
    <row r="105" spans="14:18" ht="12.75">
      <c r="N105" s="188"/>
      <c r="O105" s="188"/>
      <c r="P105" s="188"/>
      <c r="Q105" s="188"/>
      <c r="R105" s="188"/>
    </row>
    <row r="106" spans="11:18" ht="12.75">
      <c r="K106" s="180"/>
      <c r="L106" s="381"/>
      <c r="O106" s="188"/>
      <c r="R106" s="188"/>
    </row>
    <row r="108" ht="12.75">
      <c r="B108" s="180">
        <v>0</v>
      </c>
    </row>
  </sheetData>
  <mergeCells count="7">
    <mergeCell ref="F5:H5"/>
    <mergeCell ref="A39:H39"/>
    <mergeCell ref="A77:H77"/>
    <mergeCell ref="B5:E5"/>
    <mergeCell ref="B43:C43"/>
    <mergeCell ref="B44:B45"/>
    <mergeCell ref="C44:C45"/>
  </mergeCells>
  <hyperlinks>
    <hyperlink ref="H1" location="Sommaire!A5" display="Sommaire!A5"/>
  </hyperlinks>
  <printOptions/>
  <pageMargins left="0.75" right="0.75" top="1" bottom="1" header="0.4921259845" footer="0.4921259845"/>
  <pageSetup horizontalDpi="600" verticalDpi="600" orientation="portrait" paperSize="9" scale="7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4.xml><?xml version="1.0" encoding="utf-8"?>
<worksheet xmlns="http://schemas.openxmlformats.org/spreadsheetml/2006/main" xmlns:r="http://schemas.openxmlformats.org/officeDocument/2006/relationships">
  <sheetPr codeName="Feuil4">
    <tabColor indexed="45"/>
  </sheetPr>
  <dimension ref="A1:R135"/>
  <sheetViews>
    <sheetView view="pageBreakPreview" zoomScale="80" zoomScaleNormal="60" zoomScaleSheetLayoutView="80" workbookViewId="0" topLeftCell="A1">
      <selection activeCell="A3" sqref="A3:J3"/>
    </sheetView>
  </sheetViews>
  <sheetFormatPr defaultColWidth="11.421875" defaultRowHeight="12.75"/>
  <cols>
    <col min="1" max="1" width="26.140625" style="6" customWidth="1"/>
    <col min="2" max="2" width="15.421875" style="6" customWidth="1"/>
    <col min="3" max="3" width="15.421875" style="5" customWidth="1"/>
    <col min="4" max="4" width="15.421875" style="6" customWidth="1"/>
    <col min="5" max="5" width="15.421875" style="5" customWidth="1"/>
    <col min="6" max="6" width="15.421875" style="6" customWidth="1"/>
    <col min="7" max="7" width="15.421875" style="5" customWidth="1"/>
    <col min="8" max="8" width="15.421875" style="6" customWidth="1"/>
    <col min="9" max="10" width="15.421875" style="5" customWidth="1"/>
    <col min="11" max="11" width="30.28125" style="5" customWidth="1"/>
    <col min="12" max="18" width="14.8515625" style="5" customWidth="1"/>
    <col min="19" max="16384" width="14.8515625" style="9" customWidth="1"/>
  </cols>
  <sheetData>
    <row r="1" spans="1:18" ht="18.75" customHeight="1">
      <c r="A1" s="807" t="s">
        <v>323</v>
      </c>
      <c r="C1" s="176"/>
      <c r="E1" s="176"/>
      <c r="G1" s="176"/>
      <c r="I1" s="176"/>
      <c r="J1" s="7" t="s">
        <v>164</v>
      </c>
      <c r="K1" s="807" t="s">
        <v>322</v>
      </c>
      <c r="L1" s="176"/>
      <c r="M1" s="176"/>
      <c r="N1" s="176"/>
      <c r="O1" s="176"/>
      <c r="P1" s="176"/>
      <c r="Q1" s="176"/>
      <c r="R1" s="7" t="s">
        <v>164</v>
      </c>
    </row>
    <row r="2" spans="1:18" s="12" customFormat="1" ht="18.75" customHeight="1">
      <c r="A2" s="771" t="s">
        <v>320</v>
      </c>
      <c r="B2" s="777"/>
      <c r="C2" s="776"/>
      <c r="D2" s="777"/>
      <c r="E2" s="776"/>
      <c r="F2" s="777"/>
      <c r="G2" s="776"/>
      <c r="H2" s="777"/>
      <c r="I2" s="776"/>
      <c r="J2" s="776"/>
      <c r="K2" s="771" t="s">
        <v>319</v>
      </c>
      <c r="L2" s="776"/>
      <c r="M2" s="776"/>
      <c r="N2" s="776"/>
      <c r="O2" s="776"/>
      <c r="P2" s="776"/>
      <c r="Q2" s="776"/>
      <c r="R2" s="776"/>
    </row>
    <row r="3" spans="1:18" ht="12.75">
      <c r="A3" s="454"/>
      <c r="B3" s="455"/>
      <c r="C3" s="454"/>
      <c r="D3" s="455"/>
      <c r="E3" s="456"/>
      <c r="F3" s="455"/>
      <c r="G3" s="456"/>
      <c r="I3" s="6"/>
      <c r="J3" s="6"/>
      <c r="K3" s="6"/>
      <c r="L3" s="18"/>
      <c r="M3" s="6"/>
      <c r="N3" s="6"/>
      <c r="O3" s="6"/>
      <c r="P3" s="6"/>
      <c r="Q3" s="6"/>
      <c r="R3" s="6"/>
    </row>
    <row r="4" spans="1:18" ht="15" customHeight="1">
      <c r="A4" s="1112" t="s">
        <v>194</v>
      </c>
      <c r="B4" s="797"/>
      <c r="C4" s="457"/>
      <c r="D4" s="458"/>
      <c r="E4" s="459"/>
      <c r="F4" s="458"/>
      <c r="G4" s="459"/>
      <c r="H4" s="458"/>
      <c r="I4" s="24"/>
      <c r="J4" s="24"/>
      <c r="K4" s="1113" t="s">
        <v>316</v>
      </c>
      <c r="L4" s="9"/>
      <c r="M4" s="9"/>
      <c r="N4" s="9"/>
      <c r="O4" s="9"/>
      <c r="Q4" s="9"/>
      <c r="R4" s="9"/>
    </row>
    <row r="5" spans="1:18" ht="14.25" customHeight="1">
      <c r="A5" s="460" t="s">
        <v>236</v>
      </c>
      <c r="B5" s="1410" t="s">
        <v>237</v>
      </c>
      <c r="C5" s="1377"/>
      <c r="D5" s="1410" t="s">
        <v>238</v>
      </c>
      <c r="E5" s="1377"/>
      <c r="F5" s="1410" t="s">
        <v>379</v>
      </c>
      <c r="G5" s="1378"/>
      <c r="H5" s="1410" t="s">
        <v>240</v>
      </c>
      <c r="I5" s="1377"/>
      <c r="J5" s="484" t="s">
        <v>241</v>
      </c>
      <c r="K5" s="464"/>
      <c r="L5" s="1393" t="s">
        <v>186</v>
      </c>
      <c r="M5" s="1394"/>
      <c r="N5" s="1394"/>
      <c r="O5" s="1394"/>
      <c r="P5" s="1397"/>
      <c r="Q5" s="226"/>
      <c r="R5" s="226"/>
    </row>
    <row r="6" spans="1:18" ht="12" customHeight="1">
      <c r="A6" s="36" t="s">
        <v>195</v>
      </c>
      <c r="B6" s="1402" t="s">
        <v>242</v>
      </c>
      <c r="C6" s="1403"/>
      <c r="D6" s="1402" t="s">
        <v>243</v>
      </c>
      <c r="E6" s="1403"/>
      <c r="F6" s="465" t="s">
        <v>244</v>
      </c>
      <c r="G6" s="38"/>
      <c r="H6" s="1402" t="s">
        <v>383</v>
      </c>
      <c r="I6" s="1403"/>
      <c r="J6" s="466"/>
      <c r="K6" s="587" t="s">
        <v>195</v>
      </c>
      <c r="L6" s="1097" t="s">
        <v>237</v>
      </c>
      <c r="M6" s="1097" t="s">
        <v>245</v>
      </c>
      <c r="N6" s="1097" t="s">
        <v>246</v>
      </c>
      <c r="O6" s="1097" t="s">
        <v>247</v>
      </c>
      <c r="P6" s="716" t="s">
        <v>241</v>
      </c>
      <c r="Q6" s="470"/>
      <c r="R6" s="238"/>
    </row>
    <row r="7" spans="1:16" ht="12" customHeight="1">
      <c r="A7" s="247"/>
      <c r="B7" s="471">
        <v>2012</v>
      </c>
      <c r="C7" s="472" t="s">
        <v>447</v>
      </c>
      <c r="D7" s="471">
        <v>2012</v>
      </c>
      <c r="E7" s="472" t="s">
        <v>447</v>
      </c>
      <c r="F7" s="471">
        <v>2012</v>
      </c>
      <c r="G7" s="472" t="s">
        <v>447</v>
      </c>
      <c r="H7" s="471">
        <v>2012</v>
      </c>
      <c r="I7" s="472" t="s">
        <v>447</v>
      </c>
      <c r="J7" s="473">
        <v>2012</v>
      </c>
      <c r="K7" s="500"/>
      <c r="L7" s="1046" t="s">
        <v>248</v>
      </c>
      <c r="M7" s="1046" t="s">
        <v>249</v>
      </c>
      <c r="N7" s="1046" t="s">
        <v>250</v>
      </c>
      <c r="O7" s="642"/>
      <c r="P7" s="1098"/>
    </row>
    <row r="8" spans="1:18" ht="12" customHeight="1">
      <c r="A8" s="57" t="s">
        <v>201</v>
      </c>
      <c r="B8" s="59">
        <v>43.384586000000006</v>
      </c>
      <c r="C8" s="898">
        <v>-0.06340480740755094</v>
      </c>
      <c r="D8" s="59">
        <v>67.758011</v>
      </c>
      <c r="E8" s="898">
        <v>0.0009685866716735436</v>
      </c>
      <c r="F8" s="59">
        <v>366.57577899999995</v>
      </c>
      <c r="G8" s="898">
        <v>0.006223270805792769</v>
      </c>
      <c r="H8" s="59">
        <v>23.25</v>
      </c>
      <c r="I8" s="898">
        <v>0.12590799031476996</v>
      </c>
      <c r="J8" s="794">
        <v>5.3019420000000395</v>
      </c>
      <c r="K8" s="57" t="s">
        <v>201</v>
      </c>
      <c r="L8" s="816">
        <v>0.08569450836341545</v>
      </c>
      <c r="M8" s="816">
        <v>0.13383761320962922</v>
      </c>
      <c r="N8" s="816">
        <v>0.7240712440898025</v>
      </c>
      <c r="O8" s="816">
        <v>0.045924082794046</v>
      </c>
      <c r="P8" s="816">
        <v>0.010472551543106738</v>
      </c>
      <c r="Q8" s="274"/>
      <c r="R8" s="274"/>
    </row>
    <row r="9" spans="1:18" ht="12" customHeight="1">
      <c r="A9" s="68" t="s">
        <v>202</v>
      </c>
      <c r="B9" s="70">
        <v>90.27321099999999</v>
      </c>
      <c r="C9" s="293">
        <v>-0.01620090662138851</v>
      </c>
      <c r="D9" s="70">
        <v>138.082</v>
      </c>
      <c r="E9" s="293">
        <v>0.016822842835840124</v>
      </c>
      <c r="F9" s="70">
        <v>498.493289</v>
      </c>
      <c r="G9" s="293">
        <v>0.05764798449669595</v>
      </c>
      <c r="H9" s="70">
        <v>10.13</v>
      </c>
      <c r="I9" s="293">
        <v>-0.07598285140928573</v>
      </c>
      <c r="J9" s="793">
        <v>4.3225999999999765</v>
      </c>
      <c r="K9" s="68" t="s">
        <v>202</v>
      </c>
      <c r="L9" s="817">
        <v>0.12177671259357364</v>
      </c>
      <c r="M9" s="817">
        <v>0.18626978969814018</v>
      </c>
      <c r="N9" s="817">
        <v>0.6724572363375692</v>
      </c>
      <c r="O9" s="817">
        <v>0.01366516250953897</v>
      </c>
      <c r="P9" s="817">
        <v>0.005831098861177972</v>
      </c>
      <c r="Q9" s="116"/>
      <c r="R9" s="116"/>
    </row>
    <row r="10" spans="1:18" ht="12" customHeight="1">
      <c r="A10" s="57" t="s">
        <v>203</v>
      </c>
      <c r="B10" s="59">
        <v>50.77556</v>
      </c>
      <c r="C10" s="271">
        <v>0.15345655255936275</v>
      </c>
      <c r="D10" s="59">
        <v>64.794</v>
      </c>
      <c r="E10" s="271">
        <v>0.010344909584858675</v>
      </c>
      <c r="F10" s="59">
        <v>266.413464</v>
      </c>
      <c r="G10" s="271">
        <v>0.0012909423157290156</v>
      </c>
      <c r="H10" s="59">
        <v>20.4</v>
      </c>
      <c r="I10" s="271">
        <v>0.00990099009900991</v>
      </c>
      <c r="J10" s="794">
        <v>3.0399550000000164</v>
      </c>
      <c r="K10" s="57" t="s">
        <v>203</v>
      </c>
      <c r="L10" s="816">
        <v>0.1252409523634821</v>
      </c>
      <c r="M10" s="816">
        <v>0.1598182721655745</v>
      </c>
      <c r="N10" s="816">
        <v>0.6571247260259513</v>
      </c>
      <c r="O10" s="816">
        <v>0.050317818813126525</v>
      </c>
      <c r="P10" s="816">
        <v>0.007498230631865631</v>
      </c>
      <c r="Q10" s="274"/>
      <c r="R10" s="274"/>
    </row>
    <row r="11" spans="1:18" ht="12" customHeight="1">
      <c r="A11" s="68" t="s">
        <v>204</v>
      </c>
      <c r="B11" s="70">
        <v>55.752669999999995</v>
      </c>
      <c r="C11" s="293">
        <v>0.052762376607052186</v>
      </c>
      <c r="D11" s="70">
        <v>78.775472</v>
      </c>
      <c r="E11" s="293">
        <v>0.01377204448740943</v>
      </c>
      <c r="F11" s="70">
        <v>374.02955099999997</v>
      </c>
      <c r="G11" s="293">
        <v>-0.01044057744887017</v>
      </c>
      <c r="H11" s="70">
        <v>18.4</v>
      </c>
      <c r="I11" s="293">
        <v>0.12883435582822078</v>
      </c>
      <c r="J11" s="793">
        <v>6.90436400000006</v>
      </c>
      <c r="K11" s="68" t="s">
        <v>204</v>
      </c>
      <c r="L11" s="817">
        <v>0.10443272614895723</v>
      </c>
      <c r="M11" s="817">
        <v>0.14755772763225236</v>
      </c>
      <c r="N11" s="817">
        <v>0.700610852739437</v>
      </c>
      <c r="O11" s="817">
        <v>0.03446583206043429</v>
      </c>
      <c r="P11" s="817">
        <v>0.012932861418919044</v>
      </c>
      <c r="Q11" s="274"/>
      <c r="R11" s="274"/>
    </row>
    <row r="12" spans="1:18" ht="12" customHeight="1">
      <c r="A12" s="57" t="s">
        <v>205</v>
      </c>
      <c r="B12" s="59">
        <v>92.34320699999999</v>
      </c>
      <c r="C12" s="271">
        <v>0.053183929961344134</v>
      </c>
      <c r="D12" s="59">
        <v>135.677797</v>
      </c>
      <c r="E12" s="271">
        <v>0.02441078095692717</v>
      </c>
      <c r="F12" s="59">
        <v>498.03952100000004</v>
      </c>
      <c r="G12" s="271">
        <v>0.030100588227837344</v>
      </c>
      <c r="H12" s="59">
        <v>9.9018</v>
      </c>
      <c r="I12" s="271">
        <v>-0.18688578437913805</v>
      </c>
      <c r="J12" s="794">
        <v>3.2476750000000356</v>
      </c>
      <c r="K12" s="57" t="s">
        <v>205</v>
      </c>
      <c r="L12" s="816">
        <v>0.12492147968777478</v>
      </c>
      <c r="M12" s="816">
        <v>0.1835443202878749</v>
      </c>
      <c r="N12" s="816">
        <v>0.6737456487331069</v>
      </c>
      <c r="O12" s="816">
        <v>0.01339511099687504</v>
      </c>
      <c r="P12" s="816">
        <v>0.004393440294368361</v>
      </c>
      <c r="Q12" s="274"/>
      <c r="R12" s="274"/>
    </row>
    <row r="13" spans="1:18" ht="12" customHeight="1">
      <c r="A13" s="68" t="s">
        <v>206</v>
      </c>
      <c r="B13" s="70">
        <v>87.982816</v>
      </c>
      <c r="C13" s="293">
        <v>0.12363063655201367</v>
      </c>
      <c r="D13" s="70">
        <v>110.40425</v>
      </c>
      <c r="E13" s="293">
        <v>0.0163273515933815</v>
      </c>
      <c r="F13" s="70">
        <v>448.384634</v>
      </c>
      <c r="G13" s="293">
        <v>0.006198954494735398</v>
      </c>
      <c r="H13" s="70">
        <v>20.828</v>
      </c>
      <c r="I13" s="293">
        <v>0.04663316582914567</v>
      </c>
      <c r="J13" s="793">
        <v>2.8839999999999417</v>
      </c>
      <c r="K13" s="68" t="s">
        <v>206</v>
      </c>
      <c r="L13" s="817">
        <v>0.13122290072077816</v>
      </c>
      <c r="M13" s="817">
        <v>0.16466358540856402</v>
      </c>
      <c r="N13" s="817">
        <v>0.6687480008835414</v>
      </c>
      <c r="O13" s="817">
        <v>0.031064140709162656</v>
      </c>
      <c r="P13" s="817">
        <v>0.004301372277953874</v>
      </c>
      <c r="Q13" s="274"/>
      <c r="R13" s="274"/>
    </row>
    <row r="14" spans="1:18" ht="12" customHeight="1">
      <c r="A14" s="57" t="s">
        <v>207</v>
      </c>
      <c r="B14" s="59">
        <v>50.395230000000005</v>
      </c>
      <c r="C14" s="271">
        <v>0.054690678498179324</v>
      </c>
      <c r="D14" s="59">
        <v>63.4283</v>
      </c>
      <c r="E14" s="271">
        <v>0.00036747890544908124</v>
      </c>
      <c r="F14" s="59">
        <v>299.81099200000006</v>
      </c>
      <c r="G14" s="271">
        <v>-0.017847876903282822</v>
      </c>
      <c r="H14" s="59">
        <v>5.8</v>
      </c>
      <c r="I14" s="271">
        <v>-0.13432835820895528</v>
      </c>
      <c r="J14" s="794">
        <v>15.678238000000013</v>
      </c>
      <c r="K14" s="57" t="s">
        <v>207</v>
      </c>
      <c r="L14" s="816">
        <v>0.11582108049416892</v>
      </c>
      <c r="M14" s="816">
        <v>0.1457743965035638</v>
      </c>
      <c r="N14" s="816">
        <v>0.6890420588906655</v>
      </c>
      <c r="O14" s="816">
        <v>0.013329877983812749</v>
      </c>
      <c r="P14" s="816">
        <v>0.03603258612778906</v>
      </c>
      <c r="Q14" s="274"/>
      <c r="R14" s="274"/>
    </row>
    <row r="15" spans="1:18" ht="12" customHeight="1">
      <c r="A15" s="68" t="s">
        <v>208</v>
      </c>
      <c r="B15" s="70">
        <v>35.263222999999996</v>
      </c>
      <c r="C15" s="293">
        <v>0.17492630560165387</v>
      </c>
      <c r="D15" s="70">
        <v>55.52</v>
      </c>
      <c r="E15" s="293">
        <v>0.08980272843262348</v>
      </c>
      <c r="F15" s="70">
        <v>305.024681</v>
      </c>
      <c r="G15" s="293">
        <v>0.004750964262180579</v>
      </c>
      <c r="H15" s="70">
        <v>12.9</v>
      </c>
      <c r="I15" s="293">
        <v>-0.2562232921459775</v>
      </c>
      <c r="J15" s="793">
        <v>11.693026000000012</v>
      </c>
      <c r="K15" s="68" t="s">
        <v>208</v>
      </c>
      <c r="L15" s="817">
        <v>0.08387998332924715</v>
      </c>
      <c r="M15" s="817">
        <v>0.1320644081353483</v>
      </c>
      <c r="N15" s="817">
        <v>0.7255566275745393</v>
      </c>
      <c r="O15" s="817">
        <v>0.030684993965165587</v>
      </c>
      <c r="P15" s="817">
        <v>0.027813986995699588</v>
      </c>
      <c r="Q15" s="274"/>
      <c r="R15" s="274"/>
    </row>
    <row r="16" spans="1:18" ht="12" customHeight="1">
      <c r="A16" s="57" t="s">
        <v>209</v>
      </c>
      <c r="B16" s="59">
        <v>27.879615</v>
      </c>
      <c r="C16" s="271">
        <v>0.21832214883880893</v>
      </c>
      <c r="D16" s="59">
        <v>68.62230000000001</v>
      </c>
      <c r="E16" s="271">
        <v>0.022664172932050697</v>
      </c>
      <c r="F16" s="59">
        <v>234.770468</v>
      </c>
      <c r="G16" s="271">
        <v>0.02470231239413878</v>
      </c>
      <c r="H16" s="59">
        <v>6.035</v>
      </c>
      <c r="I16" s="271">
        <v>-0.019496344435418367</v>
      </c>
      <c r="J16" s="794">
        <v>2.957</v>
      </c>
      <c r="K16" s="57" t="s">
        <v>209</v>
      </c>
      <c r="L16" s="816">
        <v>0.08193515511142993</v>
      </c>
      <c r="M16" s="816">
        <v>0.20167347341787462</v>
      </c>
      <c r="N16" s="816">
        <v>0.6899648618233428</v>
      </c>
      <c r="O16" s="816">
        <v>0.01773620837653173</v>
      </c>
      <c r="P16" s="816">
        <v>0.008690301270820931</v>
      </c>
      <c r="Q16" s="274"/>
      <c r="R16" s="274"/>
    </row>
    <row r="17" spans="1:18" ht="12" customHeight="1">
      <c r="A17" s="68" t="s">
        <v>210</v>
      </c>
      <c r="B17" s="70">
        <v>122.4155</v>
      </c>
      <c r="C17" s="293">
        <v>-0.4631099279193539</v>
      </c>
      <c r="D17" s="70">
        <v>114.2545</v>
      </c>
      <c r="E17" s="293">
        <v>0.021520373723149744</v>
      </c>
      <c r="F17" s="70">
        <v>387.44</v>
      </c>
      <c r="G17" s="293">
        <v>0.3730389082030072</v>
      </c>
      <c r="H17" s="70">
        <v>19</v>
      </c>
      <c r="I17" s="293">
        <v>0.12432688324752948</v>
      </c>
      <c r="J17" s="793">
        <v>3.08</v>
      </c>
      <c r="K17" s="68" t="s">
        <v>210</v>
      </c>
      <c r="L17" s="817">
        <v>0.1894419597951067</v>
      </c>
      <c r="M17" s="817">
        <v>0.17681254739318158</v>
      </c>
      <c r="N17" s="817">
        <v>0.5995759761060988</v>
      </c>
      <c r="O17" s="817">
        <v>0.029403116730373418</v>
      </c>
      <c r="P17" s="817">
        <v>0.0047663999752394805</v>
      </c>
      <c r="Q17" s="274"/>
      <c r="R17" s="274"/>
    </row>
    <row r="18" spans="1:18" ht="12" customHeight="1">
      <c r="A18" s="57" t="s">
        <v>211</v>
      </c>
      <c r="B18" s="59">
        <v>40.59125</v>
      </c>
      <c r="C18" s="271">
        <v>0.6496752771726761</v>
      </c>
      <c r="D18" s="59">
        <v>57.6516</v>
      </c>
      <c r="E18" s="271">
        <v>0.016094919842646105</v>
      </c>
      <c r="F18" s="59">
        <v>201.04475</v>
      </c>
      <c r="G18" s="271">
        <v>-0.0533270267241387</v>
      </c>
      <c r="H18" s="59">
        <v>10.114</v>
      </c>
      <c r="I18" s="271">
        <v>0.0480829015544042</v>
      </c>
      <c r="J18" s="794">
        <v>3.2518999999999942</v>
      </c>
      <c r="K18" s="57" t="s">
        <v>211</v>
      </c>
      <c r="L18" s="816">
        <v>0.1298282283742226</v>
      </c>
      <c r="M18" s="816">
        <v>0.18439454539929986</v>
      </c>
      <c r="N18" s="816">
        <v>0.6430273449681516</v>
      </c>
      <c r="O18" s="816">
        <v>0.03234891021530224</v>
      </c>
      <c r="P18" s="816">
        <v>0.010400971043023647</v>
      </c>
      <c r="Q18" s="274"/>
      <c r="R18" s="274"/>
    </row>
    <row r="19" spans="1:18" ht="12" customHeight="1">
      <c r="A19" s="68" t="s">
        <v>212</v>
      </c>
      <c r="B19" s="70">
        <v>90.690496</v>
      </c>
      <c r="C19" s="293">
        <v>0.21496353173404703</v>
      </c>
      <c r="D19" s="70">
        <v>125.10175</v>
      </c>
      <c r="E19" s="293">
        <v>0.006583333031603855</v>
      </c>
      <c r="F19" s="70">
        <v>463.47884700000003</v>
      </c>
      <c r="G19" s="293">
        <v>-0.0245824542529548</v>
      </c>
      <c r="H19" s="70">
        <v>25.559999</v>
      </c>
      <c r="I19" s="293">
        <v>0.2909090404040404</v>
      </c>
      <c r="J19" s="793">
        <v>3.3622799999999224</v>
      </c>
      <c r="K19" s="68" t="s">
        <v>212</v>
      </c>
      <c r="L19" s="817">
        <v>0.12805894489506744</v>
      </c>
      <c r="M19" s="817">
        <v>0.17664913983408476</v>
      </c>
      <c r="N19" s="817">
        <v>0.654452392982859</v>
      </c>
      <c r="O19" s="817">
        <v>0.0360918359456208</v>
      </c>
      <c r="P19" s="817">
        <v>0.004747686342367975</v>
      </c>
      <c r="Q19" s="274"/>
      <c r="R19" s="274"/>
    </row>
    <row r="20" spans="1:18" ht="12" customHeight="1">
      <c r="A20" s="57" t="s">
        <v>213</v>
      </c>
      <c r="B20" s="59">
        <v>99.7833</v>
      </c>
      <c r="C20" s="271">
        <v>-0.00018837278975092353</v>
      </c>
      <c r="D20" s="59">
        <v>131.9384</v>
      </c>
      <c r="E20" s="271">
        <v>0.0017903974560866676</v>
      </c>
      <c r="F20" s="59">
        <v>462.21335</v>
      </c>
      <c r="G20" s="271">
        <v>0.027090792692533228</v>
      </c>
      <c r="H20" s="59">
        <v>7.16805</v>
      </c>
      <c r="I20" s="271">
        <v>0.06688049771533189</v>
      </c>
      <c r="J20" s="794">
        <v>0.9776999999999998</v>
      </c>
      <c r="K20" s="57" t="s">
        <v>213</v>
      </c>
      <c r="L20" s="816">
        <v>0.14212509443357516</v>
      </c>
      <c r="M20" s="816">
        <v>0.1879248086545024</v>
      </c>
      <c r="N20" s="816">
        <v>0.6583477998543756</v>
      </c>
      <c r="O20" s="816">
        <v>0.010209722299769484</v>
      </c>
      <c r="P20" s="816">
        <v>0.0013925747577771671</v>
      </c>
      <c r="Q20" s="274"/>
      <c r="R20" s="274"/>
    </row>
    <row r="21" spans="1:18" ht="12" customHeight="1">
      <c r="A21" s="68" t="s">
        <v>214</v>
      </c>
      <c r="B21" s="70">
        <v>153.663487</v>
      </c>
      <c r="C21" s="293">
        <v>-0.09854069980834013</v>
      </c>
      <c r="D21" s="70">
        <v>241.094497</v>
      </c>
      <c r="E21" s="293">
        <v>0.016640254992520864</v>
      </c>
      <c r="F21" s="70">
        <v>815.720022</v>
      </c>
      <c r="G21" s="293">
        <v>0.02327710226016544</v>
      </c>
      <c r="H21" s="70">
        <v>46.331160000000004</v>
      </c>
      <c r="I21" s="293">
        <v>0.05247837458700699</v>
      </c>
      <c r="J21" s="793">
        <v>14.976397000000143</v>
      </c>
      <c r="K21" s="68" t="s">
        <v>214</v>
      </c>
      <c r="L21" s="817">
        <v>0.1208249971304321</v>
      </c>
      <c r="M21" s="817">
        <v>0.18957165737224208</v>
      </c>
      <c r="N21" s="817">
        <v>0.6413974538882228</v>
      </c>
      <c r="O21" s="817">
        <v>0.0364300093883044</v>
      </c>
      <c r="P21" s="817">
        <v>0.011775882220798681</v>
      </c>
      <c r="Q21" s="274"/>
      <c r="R21" s="274"/>
    </row>
    <row r="22" spans="1:18" ht="12" customHeight="1">
      <c r="A22" s="57" t="s">
        <v>215</v>
      </c>
      <c r="B22" s="59">
        <v>52.823405</v>
      </c>
      <c r="C22" s="271">
        <v>-0.07545853128219471</v>
      </c>
      <c r="D22" s="59">
        <v>72.69063</v>
      </c>
      <c r="E22" s="271">
        <v>0.022719713576805134</v>
      </c>
      <c r="F22" s="59">
        <v>280.595793</v>
      </c>
      <c r="G22" s="271">
        <v>0.021692696292584523</v>
      </c>
      <c r="H22" s="59">
        <v>9.875321</v>
      </c>
      <c r="I22" s="271">
        <v>0.010667905423799251</v>
      </c>
      <c r="J22" s="794">
        <v>18.926166000000023</v>
      </c>
      <c r="K22" s="57" t="s">
        <v>215</v>
      </c>
      <c r="L22" s="816">
        <v>0.12145787699269217</v>
      </c>
      <c r="M22" s="816">
        <v>0.16713897176945147</v>
      </c>
      <c r="N22" s="816">
        <v>0.6451793350099435</v>
      </c>
      <c r="O22" s="816">
        <v>0.022706516614772368</v>
      </c>
      <c r="P22" s="816">
        <v>0.04351729961314073</v>
      </c>
      <c r="Q22" s="274"/>
      <c r="R22" s="274"/>
    </row>
    <row r="23" spans="1:18" ht="12" customHeight="1">
      <c r="A23" s="68" t="s">
        <v>216</v>
      </c>
      <c r="B23" s="70">
        <v>69.106269</v>
      </c>
      <c r="C23" s="293">
        <v>0.19902787613579798</v>
      </c>
      <c r="D23" s="70">
        <v>109.039987</v>
      </c>
      <c r="E23" s="293">
        <v>0.025850793935602745</v>
      </c>
      <c r="F23" s="70">
        <v>313.96087</v>
      </c>
      <c r="G23" s="293">
        <v>-0.04041303838624821</v>
      </c>
      <c r="H23" s="70">
        <v>10.22</v>
      </c>
      <c r="I23" s="293">
        <v>-0.06238532110091743</v>
      </c>
      <c r="J23" s="793">
        <v>2.880212999999989</v>
      </c>
      <c r="K23" s="68" t="s">
        <v>216</v>
      </c>
      <c r="L23" s="817">
        <v>0.13678793569544723</v>
      </c>
      <c r="M23" s="817">
        <v>0.21583215163863642</v>
      </c>
      <c r="N23" s="817">
        <v>0.6214495431152081</v>
      </c>
      <c r="O23" s="817">
        <v>0.020229318165150407</v>
      </c>
      <c r="P23" s="817">
        <v>0.005701051385557938</v>
      </c>
      <c r="Q23" s="1391"/>
      <c r="R23" s="1392"/>
    </row>
    <row r="24" spans="1:18" ht="12" customHeight="1">
      <c r="A24" s="57" t="s">
        <v>217</v>
      </c>
      <c r="B24" s="59">
        <v>120.85928999999999</v>
      </c>
      <c r="C24" s="271">
        <v>-0.007188601347573265</v>
      </c>
      <c r="D24" s="59">
        <v>122.679</v>
      </c>
      <c r="E24" s="271">
        <v>-0.01895562240611981</v>
      </c>
      <c r="F24" s="59">
        <v>492.13257</v>
      </c>
      <c r="G24" s="271">
        <v>0.027000219186700036</v>
      </c>
      <c r="H24" s="59">
        <v>37</v>
      </c>
      <c r="I24" s="271">
        <v>-0.05612244897959185</v>
      </c>
      <c r="J24" s="794">
        <v>7.700999999999942</v>
      </c>
      <c r="K24" s="57" t="s">
        <v>217</v>
      </c>
      <c r="L24" s="816">
        <v>0.15487397251869128</v>
      </c>
      <c r="M24" s="816">
        <v>0.15720582236268746</v>
      </c>
      <c r="N24" s="816">
        <v>0.6306385394265754</v>
      </c>
      <c r="O24" s="816">
        <v>0.04741329345217548</v>
      </c>
      <c r="P24" s="816">
        <v>0.009868372239870287</v>
      </c>
      <c r="Q24" s="274"/>
      <c r="R24" s="274"/>
    </row>
    <row r="25" spans="1:18" ht="12" customHeight="1">
      <c r="A25" s="68" t="s">
        <v>218</v>
      </c>
      <c r="B25" s="70">
        <v>32.016861</v>
      </c>
      <c r="C25" s="293">
        <v>0.0024330640473191334</v>
      </c>
      <c r="D25" s="70">
        <v>105.226235</v>
      </c>
      <c r="E25" s="293">
        <v>0.028203930611623296</v>
      </c>
      <c r="F25" s="70">
        <v>486.834</v>
      </c>
      <c r="G25" s="293">
        <v>0.006993272217868052</v>
      </c>
      <c r="H25" s="70">
        <v>20</v>
      </c>
      <c r="I25" s="293">
        <v>0</v>
      </c>
      <c r="J25" s="793">
        <v>1.8331469999999972</v>
      </c>
      <c r="K25" s="68" t="s">
        <v>218</v>
      </c>
      <c r="L25" s="817">
        <v>0.04956859152951999</v>
      </c>
      <c r="M25" s="817">
        <v>0.1629115440425056</v>
      </c>
      <c r="N25" s="817">
        <v>0.753717726690394</v>
      </c>
      <c r="O25" s="817">
        <v>0.030964054552081163</v>
      </c>
      <c r="P25" s="817">
        <v>0.002838083185499192</v>
      </c>
      <c r="Q25" s="116"/>
      <c r="R25" s="116"/>
    </row>
    <row r="26" spans="1:18" ht="12" customHeight="1">
      <c r="A26" s="57" t="s">
        <v>219</v>
      </c>
      <c r="B26" s="59">
        <v>37.309225</v>
      </c>
      <c r="C26" s="271">
        <v>-0.21366869468905314</v>
      </c>
      <c r="D26" s="59">
        <v>101.94105499999999</v>
      </c>
      <c r="E26" s="271">
        <v>0.02009649348511422</v>
      </c>
      <c r="F26" s="59">
        <v>283.507137</v>
      </c>
      <c r="G26" s="271">
        <v>0.025456180421633556</v>
      </c>
      <c r="H26" s="59">
        <v>10</v>
      </c>
      <c r="I26" s="271">
        <v>-0.014778325123152691</v>
      </c>
      <c r="J26" s="794">
        <v>6.149000000000059</v>
      </c>
      <c r="K26" s="57" t="s">
        <v>219</v>
      </c>
      <c r="L26" s="816">
        <v>0.08500496587635901</v>
      </c>
      <c r="M26" s="816">
        <v>0.23226148229224908</v>
      </c>
      <c r="N26" s="816">
        <v>0.6459398314060194</v>
      </c>
      <c r="O26" s="816">
        <v>0.02278390019528924</v>
      </c>
      <c r="P26" s="816">
        <v>0.014009820230083484</v>
      </c>
      <c r="Q26" s="274"/>
      <c r="R26" s="274"/>
    </row>
    <row r="27" spans="1:18" ht="12" customHeight="1">
      <c r="A27" s="68" t="s">
        <v>220</v>
      </c>
      <c r="B27" s="70">
        <v>184.753238</v>
      </c>
      <c r="C27" s="293">
        <v>0.17987923689443464</v>
      </c>
      <c r="D27" s="70">
        <v>223.081</v>
      </c>
      <c r="E27" s="293">
        <v>0.04861850325684891</v>
      </c>
      <c r="F27" s="70">
        <v>832.222535</v>
      </c>
      <c r="G27" s="293">
        <v>-0.015284490060919587</v>
      </c>
      <c r="H27" s="70">
        <v>59.952</v>
      </c>
      <c r="I27" s="293">
        <v>0.09798175890993012</v>
      </c>
      <c r="J27" s="793">
        <v>21.95368500000017</v>
      </c>
      <c r="K27" s="68" t="s">
        <v>220</v>
      </c>
      <c r="L27" s="817">
        <v>0.13975679633104982</v>
      </c>
      <c r="M27" s="817">
        <v>0.16874987534630884</v>
      </c>
      <c r="N27" s="817">
        <v>0.6295356800518158</v>
      </c>
      <c r="O27" s="817">
        <v>0.045350758364728086</v>
      </c>
      <c r="P27" s="817">
        <v>0.0166068899060976</v>
      </c>
      <c r="Q27" s="274"/>
      <c r="R27" s="274"/>
    </row>
    <row r="28" spans="1:18" ht="12" customHeight="1">
      <c r="A28" s="57" t="s">
        <v>221</v>
      </c>
      <c r="B28" s="59">
        <v>158.07724299999998</v>
      </c>
      <c r="C28" s="271">
        <v>0.0503575982484874</v>
      </c>
      <c r="D28" s="59">
        <v>237.915057</v>
      </c>
      <c r="E28" s="271">
        <v>0.0232452368776781</v>
      </c>
      <c r="F28" s="59">
        <v>1197.8655</v>
      </c>
      <c r="G28" s="271">
        <v>0.0018846411905131255</v>
      </c>
      <c r="H28" s="59">
        <v>49.19</v>
      </c>
      <c r="I28" s="271">
        <v>0.0038775510204080987</v>
      </c>
      <c r="J28" s="794">
        <v>10.756199999999954</v>
      </c>
      <c r="K28" s="57" t="s">
        <v>221</v>
      </c>
      <c r="L28" s="816">
        <v>0.09558402507189485</v>
      </c>
      <c r="M28" s="816">
        <v>0.14385928259938904</v>
      </c>
      <c r="N28" s="816">
        <v>0.7243092289049972</v>
      </c>
      <c r="O28" s="816">
        <v>0.029743548812313912</v>
      </c>
      <c r="P28" s="816">
        <v>0.0065039146114049505</v>
      </c>
      <c r="Q28" s="274"/>
      <c r="R28" s="274"/>
    </row>
    <row r="29" spans="1:18" s="90" customFormat="1" ht="12" customHeight="1">
      <c r="A29" s="79" t="s">
        <v>222</v>
      </c>
      <c r="B29" s="81">
        <v>1696.1396820000002</v>
      </c>
      <c r="C29" s="308">
        <v>-0.015142664279840568</v>
      </c>
      <c r="D29" s="81">
        <v>2425.675841</v>
      </c>
      <c r="E29" s="308">
        <v>0.019400834239186038</v>
      </c>
      <c r="F29" s="81">
        <v>9508.557753</v>
      </c>
      <c r="G29" s="308">
        <v>0.01746724270572031</v>
      </c>
      <c r="H29" s="81">
        <v>432.05532999999997</v>
      </c>
      <c r="I29" s="308">
        <v>0.026012734089350342</v>
      </c>
      <c r="J29" s="795">
        <v>151.87648800000002</v>
      </c>
      <c r="K29" s="79" t="s">
        <v>222</v>
      </c>
      <c r="L29" s="818">
        <v>0.11932624709989924</v>
      </c>
      <c r="M29" s="818">
        <v>0.17065032901424793</v>
      </c>
      <c r="N29" s="818">
        <v>0.6689428494829238</v>
      </c>
      <c r="O29" s="818">
        <v>0.030395810920252078</v>
      </c>
      <c r="P29" s="818">
        <v>0.010684763482676942</v>
      </c>
      <c r="Q29" s="311"/>
      <c r="R29" s="311"/>
    </row>
    <row r="30" spans="1:18" ht="12" customHeight="1">
      <c r="A30" s="57" t="s">
        <v>223</v>
      </c>
      <c r="B30" s="59">
        <v>197.860966</v>
      </c>
      <c r="C30" s="271">
        <v>0.031777970140848044</v>
      </c>
      <c r="D30" s="59">
        <v>385.128</v>
      </c>
      <c r="E30" s="271">
        <v>0.031146333953600447</v>
      </c>
      <c r="F30" s="59">
        <v>1961.772084</v>
      </c>
      <c r="G30" s="271">
        <v>0.031155382473262883</v>
      </c>
      <c r="H30" s="59">
        <v>155.498</v>
      </c>
      <c r="I30" s="271">
        <v>0.2576369062542967</v>
      </c>
      <c r="J30" s="794">
        <v>709.5109999999997</v>
      </c>
      <c r="K30" s="57" t="s">
        <v>223</v>
      </c>
      <c r="L30" s="816">
        <v>0.05802765673303981</v>
      </c>
      <c r="M30" s="816">
        <v>0.11294837902632175</v>
      </c>
      <c r="N30" s="816">
        <v>0.5753385287667713</v>
      </c>
      <c r="O30" s="816">
        <v>0.045603661748392685</v>
      </c>
      <c r="P30" s="816">
        <v>0.20808177372547448</v>
      </c>
      <c r="Q30" s="274"/>
      <c r="R30" s="274"/>
    </row>
    <row r="31" spans="1:18" s="99" customFormat="1" ht="12" customHeight="1">
      <c r="A31" s="91" t="s">
        <v>224</v>
      </c>
      <c r="B31" s="93">
        <v>1894.0006480000002</v>
      </c>
      <c r="C31" s="330">
        <v>-0.010441568820091396</v>
      </c>
      <c r="D31" s="93">
        <v>2810.803841</v>
      </c>
      <c r="E31" s="330">
        <v>0.02099432327641404</v>
      </c>
      <c r="F31" s="93">
        <v>11470.329837</v>
      </c>
      <c r="G31" s="330">
        <v>0.019782506708795333</v>
      </c>
      <c r="H31" s="93">
        <v>587.55333</v>
      </c>
      <c r="I31" s="330">
        <v>0.07858548388056374</v>
      </c>
      <c r="J31" s="796">
        <v>216.3556019999982</v>
      </c>
      <c r="K31" s="91" t="s">
        <v>224</v>
      </c>
      <c r="L31" s="819">
        <v>0.11154931518933531</v>
      </c>
      <c r="M31" s="819">
        <v>0.1655454785225096</v>
      </c>
      <c r="N31" s="819">
        <v>0.6755580784326899</v>
      </c>
      <c r="O31" s="819">
        <v>0.0346046194165365</v>
      </c>
      <c r="P31" s="819">
        <v>0.01274250843892857</v>
      </c>
      <c r="Q31" s="311"/>
      <c r="R31" s="311"/>
    </row>
    <row r="32" spans="1:18" ht="12" customHeight="1">
      <c r="A32" s="57" t="s">
        <v>225</v>
      </c>
      <c r="B32" s="59">
        <v>45.360612</v>
      </c>
      <c r="C32" s="271">
        <v>-0.030543246228306287</v>
      </c>
      <c r="D32" s="59">
        <v>46.545</v>
      </c>
      <c r="E32" s="271">
        <v>0.021857094037329494</v>
      </c>
      <c r="F32" s="59">
        <v>122.146557</v>
      </c>
      <c r="G32" s="271">
        <v>-0.05300224852211654</v>
      </c>
      <c r="H32" s="59">
        <v>10.050099</v>
      </c>
      <c r="I32" s="271">
        <v>0.20310757830596926</v>
      </c>
      <c r="J32" s="794">
        <v>4.950498999999998</v>
      </c>
      <c r="K32" s="57" t="s">
        <v>225</v>
      </c>
      <c r="L32" s="816">
        <v>0.1980356430271807</v>
      </c>
      <c r="M32" s="816">
        <v>0.20320645155096512</v>
      </c>
      <c r="N32" s="816">
        <v>0.5332682010342185</v>
      </c>
      <c r="O32" s="816">
        <v>0.043876784950604854</v>
      </c>
      <c r="P32" s="816">
        <v>0.02161291943703085</v>
      </c>
      <c r="Q32" s="274"/>
      <c r="R32" s="274"/>
    </row>
    <row r="33" spans="1:18" ht="12" customHeight="1">
      <c r="A33" s="68" t="s">
        <v>226</v>
      </c>
      <c r="B33" s="70">
        <v>14.43235</v>
      </c>
      <c r="C33" s="293">
        <v>-0.3565019129469683</v>
      </c>
      <c r="D33" s="70">
        <v>21.36815</v>
      </c>
      <c r="E33" s="293">
        <v>0.08403401290107106</v>
      </c>
      <c r="F33" s="70">
        <v>45.696208</v>
      </c>
      <c r="G33" s="293">
        <v>0.05345280402611907</v>
      </c>
      <c r="H33" s="70">
        <v>4.40054</v>
      </c>
      <c r="I33" s="293">
        <v>-0.0889268088070091</v>
      </c>
      <c r="J33" s="793">
        <v>0.1859259999999931</v>
      </c>
      <c r="K33" s="68" t="s">
        <v>226</v>
      </c>
      <c r="L33" s="817">
        <v>0.16765587662927023</v>
      </c>
      <c r="M33" s="817">
        <v>0.2482267905223848</v>
      </c>
      <c r="N33" s="817">
        <v>0.5308378615314533</v>
      </c>
      <c r="O33" s="817">
        <v>0.05111962995230636</v>
      </c>
      <c r="P33" s="817">
        <v>0.0021598413645852917</v>
      </c>
      <c r="Q33" s="274"/>
      <c r="R33" s="274"/>
    </row>
    <row r="34" spans="1:18" ht="12" customHeight="1">
      <c r="A34" s="57" t="s">
        <v>227</v>
      </c>
      <c r="B34" s="59">
        <v>23.002841</v>
      </c>
      <c r="C34" s="271">
        <v>-0.09568442749800388</v>
      </c>
      <c r="D34" s="59">
        <v>49.173</v>
      </c>
      <c r="E34" s="271">
        <v>0.15459390922538674</v>
      </c>
      <c r="F34" s="59">
        <v>98.24047900000001</v>
      </c>
      <c r="G34" s="271">
        <v>0.014258930535247849</v>
      </c>
      <c r="H34" s="59">
        <v>0.3</v>
      </c>
      <c r="I34" s="851" t="s">
        <v>271</v>
      </c>
      <c r="J34" s="794">
        <v>0.19999999999998544</v>
      </c>
      <c r="K34" s="57" t="s">
        <v>227</v>
      </c>
      <c r="L34" s="820">
        <v>0.1345853982814514</v>
      </c>
      <c r="M34" s="820">
        <v>0.28770219251151674</v>
      </c>
      <c r="N34" s="820">
        <v>0.5747870010306798</v>
      </c>
      <c r="O34" s="820">
        <v>0.001755244905811218</v>
      </c>
      <c r="P34" s="820">
        <v>0.0011701632705407269</v>
      </c>
      <c r="Q34" s="274"/>
      <c r="R34" s="274"/>
    </row>
    <row r="35" spans="1:18" ht="12" customHeight="1">
      <c r="A35" s="68" t="s">
        <v>228</v>
      </c>
      <c r="B35" s="70">
        <v>61.545</v>
      </c>
      <c r="C35" s="293">
        <v>0.43354076369651007</v>
      </c>
      <c r="D35" s="70">
        <v>92.036175</v>
      </c>
      <c r="E35" s="293">
        <v>0.43275954667870553</v>
      </c>
      <c r="F35" s="70">
        <v>150.7393</v>
      </c>
      <c r="G35" s="293">
        <v>-0.04387113700405177</v>
      </c>
      <c r="H35" s="70">
        <v>12.449200000000001</v>
      </c>
      <c r="I35" s="293">
        <v>-0.16133117758016702</v>
      </c>
      <c r="J35" s="793">
        <v>0.9103250000000226</v>
      </c>
      <c r="K35" s="68" t="s">
        <v>228</v>
      </c>
      <c r="L35" s="817">
        <v>0.19373268698060941</v>
      </c>
      <c r="M35" s="817">
        <v>0.2897134695290859</v>
      </c>
      <c r="N35" s="817">
        <v>0.47450044069503894</v>
      </c>
      <c r="O35" s="817">
        <v>0.03918786199949635</v>
      </c>
      <c r="P35" s="817">
        <v>0.0028655407957693985</v>
      </c>
      <c r="Q35" s="274"/>
      <c r="R35" s="274"/>
    </row>
    <row r="36" spans="1:18" ht="12" customHeight="1">
      <c r="A36" s="100" t="s">
        <v>325</v>
      </c>
      <c r="B36" s="59">
        <v>144.34080300000002</v>
      </c>
      <c r="C36" s="343">
        <v>0.049090687861621074</v>
      </c>
      <c r="D36" s="59">
        <v>209.12232500000002</v>
      </c>
      <c r="E36" s="343">
        <v>0.21521195900780943</v>
      </c>
      <c r="F36" s="59">
        <v>416.822544</v>
      </c>
      <c r="G36" s="343">
        <v>-0.023550564746588898</v>
      </c>
      <c r="H36" s="59">
        <v>27.199839</v>
      </c>
      <c r="I36" s="343">
        <v>-0.029530733944561405</v>
      </c>
      <c r="J36" s="794">
        <v>6.246749999999862</v>
      </c>
      <c r="K36" s="100" t="s">
        <v>325</v>
      </c>
      <c r="L36" s="816">
        <v>0.17958816636327607</v>
      </c>
      <c r="M36" s="816">
        <v>0.260189039494086</v>
      </c>
      <c r="N36" s="816">
        <v>0.5186087012127538</v>
      </c>
      <c r="O36" s="816">
        <v>0.033841915174784805</v>
      </c>
      <c r="P36" s="816">
        <v>0.007772177755099297</v>
      </c>
      <c r="Q36" s="274"/>
      <c r="R36" s="274"/>
    </row>
    <row r="37" spans="1:18" s="90" customFormat="1" ht="12" customHeight="1">
      <c r="A37" s="91" t="s">
        <v>324</v>
      </c>
      <c r="B37" s="93">
        <v>2038.3414510000005</v>
      </c>
      <c r="C37" s="344">
        <v>-0.006449099240201872</v>
      </c>
      <c r="D37" s="93">
        <v>3019.926166</v>
      </c>
      <c r="E37" s="344">
        <v>0.03242040381236322</v>
      </c>
      <c r="F37" s="93">
        <v>11887.152381</v>
      </c>
      <c r="G37" s="344">
        <v>0.018198068331199746</v>
      </c>
      <c r="H37" s="93">
        <v>614.753169</v>
      </c>
      <c r="I37" s="344">
        <v>0.07329502028857582</v>
      </c>
      <c r="J37" s="796">
        <v>209.27266799999563</v>
      </c>
      <c r="K37" s="91" t="s">
        <v>324</v>
      </c>
      <c r="L37" s="819">
        <v>0.11471046817819913</v>
      </c>
      <c r="M37" s="819">
        <v>0.16995049784004707</v>
      </c>
      <c r="N37" s="819">
        <v>0.6689658468462869</v>
      </c>
      <c r="O37" s="819">
        <v>0.034596079962670376</v>
      </c>
      <c r="P37" s="819">
        <v>0.011777107172796402</v>
      </c>
      <c r="Q37" s="311"/>
      <c r="R37" s="311"/>
    </row>
    <row r="38" spans="1:18" ht="12" customHeight="1">
      <c r="A38" s="107" t="s">
        <v>443</v>
      </c>
      <c r="B38" s="69"/>
      <c r="C38" s="73"/>
      <c r="D38" s="13"/>
      <c r="E38" s="480"/>
      <c r="F38" s="13"/>
      <c r="G38" s="480"/>
      <c r="H38" s="13"/>
      <c r="I38" s="480"/>
      <c r="J38" s="480"/>
      <c r="K38" s="479"/>
      <c r="L38" s="180"/>
      <c r="M38" s="180"/>
      <c r="N38" s="180"/>
      <c r="O38" s="180"/>
      <c r="P38" s="180"/>
      <c r="Q38" s="180"/>
      <c r="R38" s="180"/>
    </row>
    <row r="39" spans="1:18" ht="12" customHeight="1">
      <c r="A39" s="1404" t="s">
        <v>395</v>
      </c>
      <c r="B39" s="1390"/>
      <c r="C39" s="1390"/>
      <c r="D39" s="1390"/>
      <c r="E39" s="1390"/>
      <c r="F39" s="1390"/>
      <c r="G39" s="1390"/>
      <c r="H39" s="1390"/>
      <c r="I39" s="1390"/>
      <c r="J39" s="1390"/>
      <c r="K39" s="890"/>
      <c r="L39" s="480"/>
      <c r="M39" s="480"/>
      <c r="N39" s="480"/>
      <c r="O39" s="480"/>
      <c r="P39" s="480"/>
      <c r="Q39" s="480"/>
      <c r="R39" s="480"/>
    </row>
    <row r="40" spans="1:18" s="120" customFormat="1" ht="12.75" customHeight="1">
      <c r="A40" s="1390"/>
      <c r="B40" s="1390"/>
      <c r="C40" s="1390"/>
      <c r="D40" s="1390"/>
      <c r="E40" s="1390"/>
      <c r="F40" s="1390"/>
      <c r="G40" s="1390"/>
      <c r="H40" s="1390"/>
      <c r="I40" s="1390"/>
      <c r="J40" s="1390"/>
      <c r="K40" s="481"/>
      <c r="L40" s="362"/>
      <c r="M40" s="363"/>
      <c r="N40" s="363"/>
      <c r="O40" s="482"/>
      <c r="P40" s="482"/>
      <c r="Q40" s="482"/>
      <c r="R40" s="482"/>
    </row>
    <row r="41" spans="1:18" ht="12.75" customHeight="1">
      <c r="A41" s="890" t="s">
        <v>380</v>
      </c>
      <c r="E41" s="6"/>
      <c r="G41" s="6"/>
      <c r="H41" s="528"/>
      <c r="I41" s="6"/>
      <c r="J41" s="6"/>
      <c r="L41" s="9"/>
      <c r="M41" s="9"/>
      <c r="N41" s="9"/>
      <c r="O41" s="9"/>
      <c r="P41" s="9"/>
      <c r="Q41" s="9"/>
      <c r="R41" s="9"/>
    </row>
    <row r="42" spans="1:18" ht="12.75" customHeight="1">
      <c r="A42" s="890" t="s">
        <v>397</v>
      </c>
      <c r="E42" s="6"/>
      <c r="G42" s="6"/>
      <c r="H42" s="528"/>
      <c r="I42" s="822"/>
      <c r="J42" s="6"/>
      <c r="L42" s="9"/>
      <c r="M42" s="9"/>
      <c r="N42" s="9"/>
      <c r="O42" s="9"/>
      <c r="P42" s="9"/>
      <c r="Q42" s="9"/>
      <c r="R42" s="9"/>
    </row>
    <row r="43" spans="1:18" ht="12.75" customHeight="1">
      <c r="A43" s="890"/>
      <c r="E43" s="6"/>
      <c r="G43" s="6"/>
      <c r="H43" s="528"/>
      <c r="I43" s="822"/>
      <c r="J43" s="6"/>
      <c r="K43" s="116"/>
      <c r="L43" s="9"/>
      <c r="M43" s="9"/>
      <c r="N43" s="9"/>
      <c r="O43" s="9"/>
      <c r="P43" s="9"/>
      <c r="Q43" s="9"/>
      <c r="R43" s="9"/>
    </row>
    <row r="44" spans="1:18" ht="18" customHeight="1">
      <c r="A44" s="1111" t="s">
        <v>462</v>
      </c>
      <c r="B44" s="798"/>
      <c r="C44" s="380"/>
      <c r="E44" s="11"/>
      <c r="F44" s="9"/>
      <c r="G44" s="9"/>
      <c r="H44" s="382"/>
      <c r="I44" s="822"/>
      <c r="J44" s="9"/>
      <c r="K44" s="295" t="s">
        <v>251</v>
      </c>
      <c r="L44" s="295"/>
      <c r="M44" s="372"/>
      <c r="N44" s="372"/>
      <c r="O44" s="1391" t="s">
        <v>326</v>
      </c>
      <c r="P44" s="1391"/>
      <c r="R44" s="24"/>
    </row>
    <row r="45" spans="1:18" ht="12" customHeight="1">
      <c r="A45" s="464"/>
      <c r="B45" s="1144" t="s">
        <v>252</v>
      </c>
      <c r="C45" s="1154" t="s">
        <v>245</v>
      </c>
      <c r="D45" s="1155" t="s">
        <v>241</v>
      </c>
      <c r="E45" s="1156" t="s">
        <v>253</v>
      </c>
      <c r="F45" s="1157" t="s">
        <v>384</v>
      </c>
      <c r="G45" s="226"/>
      <c r="H45" s="485"/>
      <c r="I45" s="822"/>
      <c r="J45" s="486"/>
      <c r="K45" s="116"/>
      <c r="L45" s="226"/>
      <c r="M45" s="226"/>
      <c r="N45" s="226"/>
      <c r="O45" s="206"/>
      <c r="P45" s="226"/>
      <c r="Q45" s="116"/>
      <c r="R45" s="226"/>
    </row>
    <row r="46" spans="1:18" ht="12" customHeight="1">
      <c r="A46" s="467" t="s">
        <v>195</v>
      </c>
      <c r="B46" s="1158" t="s">
        <v>378</v>
      </c>
      <c r="C46" s="1159" t="s">
        <v>249</v>
      </c>
      <c r="D46" s="1160" t="s">
        <v>254</v>
      </c>
      <c r="E46" s="206" t="s">
        <v>255</v>
      </c>
      <c r="F46" s="1161"/>
      <c r="G46" s="226"/>
      <c r="H46" s="485"/>
      <c r="I46" s="822"/>
      <c r="J46" s="486"/>
      <c r="K46" s="226"/>
      <c r="L46" s="226"/>
      <c r="M46" s="226"/>
      <c r="N46" s="226"/>
      <c r="O46" s="206"/>
      <c r="P46" s="226"/>
      <c r="Q46" s="226"/>
      <c r="R46" s="226"/>
    </row>
    <row r="47" spans="1:18" ht="12" customHeight="1">
      <c r="A47" s="474"/>
      <c r="B47" s="1162" t="s">
        <v>256</v>
      </c>
      <c r="C47" s="1163"/>
      <c r="D47" s="1164" t="s">
        <v>381</v>
      </c>
      <c r="E47" s="1165" t="s">
        <v>382</v>
      </c>
      <c r="F47" s="1166"/>
      <c r="G47" s="232"/>
      <c r="H47" s="485"/>
      <c r="I47" s="1153"/>
      <c r="J47" s="486"/>
      <c r="K47" s="232"/>
      <c r="L47" s="232"/>
      <c r="M47" s="232"/>
      <c r="N47" s="232"/>
      <c r="O47" s="232"/>
      <c r="P47" s="232"/>
      <c r="Q47" s="232"/>
      <c r="R47" s="232"/>
    </row>
    <row r="48" spans="1:18" ht="12" customHeight="1">
      <c r="A48" s="57" t="s">
        <v>201</v>
      </c>
      <c r="B48" s="866">
        <v>23.11045448419541</v>
      </c>
      <c r="C48" s="866">
        <v>36.093888948372395</v>
      </c>
      <c r="D48" s="866">
        <v>195.2705704184425</v>
      </c>
      <c r="E48" s="866">
        <v>12.384999288861332</v>
      </c>
      <c r="F48" s="866">
        <v>2.8242816300896565</v>
      </c>
      <c r="G48" s="76"/>
      <c r="H48" s="485"/>
      <c r="I48" s="1300"/>
      <c r="J48" s="822"/>
      <c r="K48" s="116"/>
      <c r="L48" s="76"/>
      <c r="M48" s="76"/>
      <c r="N48" s="76"/>
      <c r="O48" s="76"/>
      <c r="P48" s="76"/>
      <c r="Q48" s="76"/>
      <c r="R48" s="76"/>
    </row>
    <row r="49" spans="1:18" ht="12" customHeight="1">
      <c r="A49" s="68" t="s">
        <v>202</v>
      </c>
      <c r="B49" s="867">
        <v>27.406078547332168</v>
      </c>
      <c r="C49" s="867">
        <v>41.92036702862736</v>
      </c>
      <c r="D49" s="867">
        <v>151.33776767563918</v>
      </c>
      <c r="E49" s="867">
        <v>3.0753705624193968</v>
      </c>
      <c r="F49" s="867">
        <v>1.3122997821435354</v>
      </c>
      <c r="G49" s="76"/>
      <c r="H49" s="485"/>
      <c r="I49" s="822"/>
      <c r="J49" s="822"/>
      <c r="K49" s="116"/>
      <c r="L49" s="76"/>
      <c r="M49" s="76"/>
      <c r="N49" s="76"/>
      <c r="O49" s="76"/>
      <c r="P49" s="76"/>
      <c r="Q49" s="76"/>
      <c r="R49" s="76"/>
    </row>
    <row r="50" spans="1:18" ht="12" customHeight="1">
      <c r="A50" s="57" t="s">
        <v>203</v>
      </c>
      <c r="B50" s="868">
        <v>36.64279889441361</v>
      </c>
      <c r="C50" s="868">
        <v>46.759376195252905</v>
      </c>
      <c r="D50" s="868">
        <v>192.26050848313835</v>
      </c>
      <c r="E50" s="868">
        <v>14.72190749734789</v>
      </c>
      <c r="F50" s="868">
        <v>2.1938204071617866</v>
      </c>
      <c r="G50" s="76"/>
      <c r="H50" s="485"/>
      <c r="I50" s="822"/>
      <c r="J50" s="822"/>
      <c r="K50" s="76"/>
      <c r="L50" s="76"/>
      <c r="M50" s="76"/>
      <c r="N50" s="76"/>
      <c r="O50" s="76"/>
      <c r="P50" s="76"/>
      <c r="Q50" s="76"/>
      <c r="R50" s="76"/>
    </row>
    <row r="51" spans="1:18" ht="12" customHeight="1">
      <c r="A51" s="68" t="s">
        <v>204</v>
      </c>
      <c r="B51" s="867">
        <v>32.90635035587325</v>
      </c>
      <c r="C51" s="867">
        <v>46.4948724622746</v>
      </c>
      <c r="D51" s="867">
        <v>220.75978511264057</v>
      </c>
      <c r="E51" s="867">
        <v>10.860051124871111</v>
      </c>
      <c r="F51" s="867">
        <v>4.07509489264784</v>
      </c>
      <c r="G51" s="76"/>
      <c r="H51" s="485"/>
      <c r="I51" s="485"/>
      <c r="J51" s="147"/>
      <c r="K51" s="76"/>
      <c r="L51" s="76"/>
      <c r="M51" s="76"/>
      <c r="N51" s="76"/>
      <c r="O51" s="76"/>
      <c r="P51" s="76"/>
      <c r="Q51" s="76"/>
      <c r="R51" s="76"/>
    </row>
    <row r="52" spans="1:18" ht="12" customHeight="1">
      <c r="A52" s="57" t="s">
        <v>205</v>
      </c>
      <c r="B52" s="868">
        <v>28.18026534426855</v>
      </c>
      <c r="C52" s="868">
        <v>41.40463002098035</v>
      </c>
      <c r="D52" s="868">
        <v>151.9861212283044</v>
      </c>
      <c r="E52" s="868">
        <v>3.0217203890902153</v>
      </c>
      <c r="F52" s="868">
        <v>0.9910890711424866</v>
      </c>
      <c r="G52" s="76"/>
      <c r="H52" s="485"/>
      <c r="I52" s="485"/>
      <c r="J52" s="486"/>
      <c r="K52" s="76"/>
      <c r="L52" s="76"/>
      <c r="M52" s="76"/>
      <c r="N52" s="76"/>
      <c r="O52" s="76"/>
      <c r="P52" s="76"/>
      <c r="Q52" s="76"/>
      <c r="R52" s="76"/>
    </row>
    <row r="53" spans="1:18" ht="12" customHeight="1">
      <c r="A53" s="68" t="s">
        <v>206</v>
      </c>
      <c r="B53" s="867">
        <v>33.71229367303571</v>
      </c>
      <c r="C53" s="867">
        <v>42.30349365893508</v>
      </c>
      <c r="D53" s="867">
        <v>171.80712265318527</v>
      </c>
      <c r="E53" s="867">
        <v>7.980645363999121</v>
      </c>
      <c r="F53" s="867">
        <v>1.105059594285241</v>
      </c>
      <c r="G53" s="76"/>
      <c r="H53" s="485"/>
      <c r="I53" s="485"/>
      <c r="J53" s="147"/>
      <c r="K53" s="116"/>
      <c r="L53" s="76"/>
      <c r="M53" s="76"/>
      <c r="N53" s="76"/>
      <c r="O53" s="76"/>
      <c r="P53" s="76"/>
      <c r="Q53" s="76"/>
      <c r="R53" s="76"/>
    </row>
    <row r="54" spans="1:18" ht="12" customHeight="1">
      <c r="A54" s="57" t="s">
        <v>207</v>
      </c>
      <c r="B54" s="868">
        <v>36.623934698576114</v>
      </c>
      <c r="C54" s="868">
        <v>46.0955117625556</v>
      </c>
      <c r="D54" s="868">
        <v>217.88288679153416</v>
      </c>
      <c r="E54" s="868">
        <v>4.215058076959693</v>
      </c>
      <c r="F54" s="868">
        <v>11.393910985240765</v>
      </c>
      <c r="G54" s="76"/>
      <c r="H54" s="485"/>
      <c r="I54" s="485"/>
      <c r="J54" s="486"/>
      <c r="K54" s="116"/>
      <c r="L54" s="76"/>
      <c r="M54" s="76"/>
      <c r="N54" s="76"/>
      <c r="O54" s="76"/>
      <c r="P54" s="76"/>
      <c r="Q54" s="76"/>
      <c r="R54" s="76"/>
    </row>
    <row r="55" spans="1:18" ht="12" customHeight="1">
      <c r="A55" s="68" t="s">
        <v>0</v>
      </c>
      <c r="B55" s="867">
        <v>113.44967779504354</v>
      </c>
      <c r="C55" s="867">
        <v>178.62026143160023</v>
      </c>
      <c r="D55" s="867">
        <v>981.3326416302316</v>
      </c>
      <c r="E55" s="867">
        <v>41.502186103523826</v>
      </c>
      <c r="F55" s="867">
        <v>37.61908071049173</v>
      </c>
      <c r="G55" s="76"/>
      <c r="H55" s="485"/>
      <c r="I55" s="485"/>
      <c r="J55" s="147"/>
      <c r="K55" s="76"/>
      <c r="L55" s="76"/>
      <c r="M55" s="76"/>
      <c r="N55" s="76"/>
      <c r="O55" s="76"/>
      <c r="P55" s="76"/>
      <c r="Q55" s="76"/>
      <c r="R55" s="76"/>
    </row>
    <row r="56" spans="1:18" ht="12" customHeight="1">
      <c r="A56" s="57" t="s">
        <v>209</v>
      </c>
      <c r="B56" s="868">
        <v>23.143639478879063</v>
      </c>
      <c r="C56" s="868">
        <v>56.965269119085136</v>
      </c>
      <c r="D56" s="868">
        <v>194.8894585409344</v>
      </c>
      <c r="E56" s="868">
        <v>5.0098204101826775</v>
      </c>
      <c r="F56" s="868">
        <v>2.4546874818409576</v>
      </c>
      <c r="G56" s="76"/>
      <c r="H56" s="485"/>
      <c r="I56" s="485"/>
      <c r="J56" s="486"/>
      <c r="K56" s="76"/>
      <c r="L56" s="76"/>
      <c r="M56" s="76"/>
      <c r="N56" s="76"/>
      <c r="O56" s="76"/>
      <c r="P56" s="76"/>
      <c r="Q56" s="76"/>
      <c r="R56" s="76"/>
    </row>
    <row r="57" spans="1:18" ht="12" customHeight="1">
      <c r="A57" s="68" t="s">
        <v>210</v>
      </c>
      <c r="B57" s="867">
        <v>45.88844372405045</v>
      </c>
      <c r="C57" s="867">
        <v>42.829226637717625</v>
      </c>
      <c r="D57" s="867">
        <v>145.23502854169698</v>
      </c>
      <c r="E57" s="867">
        <v>7.122304207857326</v>
      </c>
      <c r="F57" s="867">
        <v>1.154562997905293</v>
      </c>
      <c r="G57" s="76"/>
      <c r="H57" s="485"/>
      <c r="I57" s="485"/>
      <c r="J57" s="147"/>
      <c r="K57" s="76"/>
      <c r="L57" s="76"/>
      <c r="M57" s="76"/>
      <c r="N57" s="76"/>
      <c r="O57" s="76"/>
      <c r="P57" s="76"/>
      <c r="Q57" s="76"/>
      <c r="R57" s="76"/>
    </row>
    <row r="58" spans="1:18" ht="12" customHeight="1">
      <c r="A58" s="57" t="s">
        <v>211</v>
      </c>
      <c r="B58" s="868">
        <v>53.132064259151875</v>
      </c>
      <c r="C58" s="868">
        <v>75.46327141546318</v>
      </c>
      <c r="D58" s="868">
        <v>263.1582564213993</v>
      </c>
      <c r="E58" s="868">
        <v>13.238757069985823</v>
      </c>
      <c r="F58" s="868">
        <v>4.256586327455687</v>
      </c>
      <c r="G58" s="76"/>
      <c r="H58" s="485"/>
      <c r="I58" s="485"/>
      <c r="J58" s="486"/>
      <c r="K58" s="76"/>
      <c r="L58" s="76"/>
      <c r="M58" s="76"/>
      <c r="N58" s="76"/>
      <c r="O58" s="76"/>
      <c r="P58" s="76"/>
      <c r="Q58" s="76"/>
      <c r="R58" s="76"/>
    </row>
    <row r="59" spans="1:18" ht="12" customHeight="1">
      <c r="A59" s="68" t="s">
        <v>212</v>
      </c>
      <c r="B59" s="867">
        <v>37.703611902286276</v>
      </c>
      <c r="C59" s="867">
        <v>52.00972580739708</v>
      </c>
      <c r="D59" s="867">
        <v>192.68641525796838</v>
      </c>
      <c r="E59" s="867">
        <v>10.626298510031583</v>
      </c>
      <c r="F59" s="867">
        <v>1.3978322516486863</v>
      </c>
      <c r="G59" s="76"/>
      <c r="H59" s="485"/>
      <c r="I59" s="485"/>
      <c r="J59" s="147"/>
      <c r="K59" s="76"/>
      <c r="L59" s="76"/>
      <c r="M59" s="76"/>
      <c r="N59" s="76"/>
      <c r="O59" s="76"/>
      <c r="P59" s="76"/>
      <c r="Q59" s="76"/>
      <c r="R59" s="76"/>
    </row>
    <row r="60" spans="1:18" ht="12" customHeight="1">
      <c r="A60" s="57" t="s">
        <v>213</v>
      </c>
      <c r="B60" s="868">
        <v>33.89197654880497</v>
      </c>
      <c r="C60" s="868">
        <v>44.813642750709285</v>
      </c>
      <c r="D60" s="868">
        <v>156.9934449827234</v>
      </c>
      <c r="E60" s="868">
        <v>2.434669754364322</v>
      </c>
      <c r="F60" s="868">
        <v>0.33208147527458615</v>
      </c>
      <c r="G60" s="76"/>
      <c r="H60" s="485"/>
      <c r="I60" s="485"/>
      <c r="J60" s="486"/>
      <c r="K60" s="76"/>
      <c r="L60" s="76"/>
      <c r="M60" s="76"/>
      <c r="N60" s="76"/>
      <c r="O60" s="76"/>
      <c r="P60" s="76"/>
      <c r="Q60" s="76"/>
      <c r="R60" s="76"/>
    </row>
    <row r="61" spans="1:18" ht="12" customHeight="1">
      <c r="A61" s="68" t="s">
        <v>214</v>
      </c>
      <c r="B61" s="867">
        <v>37.45847069744403</v>
      </c>
      <c r="C61" s="867">
        <v>58.771483893174356</v>
      </c>
      <c r="D61" s="867">
        <v>198.84765820396487</v>
      </c>
      <c r="E61" s="867">
        <v>11.294123497526716</v>
      </c>
      <c r="F61" s="867">
        <v>3.650788740579563</v>
      </c>
      <c r="G61" s="76"/>
      <c r="H61" s="485"/>
      <c r="I61" s="485"/>
      <c r="J61" s="147"/>
      <c r="K61" s="76"/>
      <c r="L61" s="76"/>
      <c r="M61" s="76"/>
      <c r="N61" s="76"/>
      <c r="O61" s="76"/>
      <c r="P61" s="76"/>
      <c r="Q61" s="76"/>
      <c r="R61" s="76"/>
    </row>
    <row r="62" spans="1:18" ht="12" customHeight="1">
      <c r="A62" s="57" t="s">
        <v>215</v>
      </c>
      <c r="B62" s="868">
        <v>34.86396537852553</v>
      </c>
      <c r="C62" s="868">
        <v>47.97652873121695</v>
      </c>
      <c r="D62" s="868">
        <v>185.19597539219436</v>
      </c>
      <c r="E62" s="868">
        <v>6.5178087146375</v>
      </c>
      <c r="F62" s="868">
        <v>12.491455183024035</v>
      </c>
      <c r="G62" s="76"/>
      <c r="H62" s="485"/>
      <c r="I62" s="485"/>
      <c r="J62" s="486"/>
      <c r="K62" s="76"/>
      <c r="L62" s="76"/>
      <c r="M62" s="76"/>
      <c r="N62" s="76"/>
      <c r="O62" s="76"/>
      <c r="P62" s="76"/>
      <c r="Q62" s="76"/>
      <c r="R62" s="76"/>
    </row>
    <row r="63" spans="1:18" ht="12" customHeight="1">
      <c r="A63" s="68" t="s">
        <v>216</v>
      </c>
      <c r="B63" s="867">
        <v>36.86328270025989</v>
      </c>
      <c r="C63" s="867">
        <v>58.16508291619191</v>
      </c>
      <c r="D63" s="867">
        <v>167.47580899830584</v>
      </c>
      <c r="E63" s="867">
        <v>5.451643601200002</v>
      </c>
      <c r="F63" s="867">
        <v>1.5363889208946184</v>
      </c>
      <c r="G63" s="76"/>
      <c r="H63" s="485"/>
      <c r="I63" s="485"/>
      <c r="J63" s="147"/>
      <c r="K63" s="76"/>
      <c r="L63" s="76"/>
      <c r="M63" s="76"/>
      <c r="N63" s="76"/>
      <c r="O63" s="76"/>
      <c r="P63" s="76"/>
      <c r="Q63" s="76"/>
      <c r="R63" s="76"/>
    </row>
    <row r="64" spans="1:18" ht="12" customHeight="1">
      <c r="A64" s="57" t="s">
        <v>217</v>
      </c>
      <c r="B64" s="868">
        <v>33.177926529375235</v>
      </c>
      <c r="C64" s="868">
        <v>33.67746781151225</v>
      </c>
      <c r="D64" s="868">
        <v>135.09874375542515</v>
      </c>
      <c r="E64" s="868">
        <v>10.157128025382937</v>
      </c>
      <c r="F64" s="868">
        <v>2.11405521414793</v>
      </c>
      <c r="G64" s="76"/>
      <c r="H64" s="485"/>
      <c r="I64" s="485"/>
      <c r="J64" s="486"/>
      <c r="K64" s="76"/>
      <c r="L64" s="76"/>
      <c r="M64" s="76"/>
      <c r="N64" s="76"/>
      <c r="O64" s="76"/>
      <c r="P64" s="76"/>
      <c r="Q64" s="76"/>
      <c r="R64" s="76"/>
    </row>
    <row r="65" spans="1:18" ht="12" customHeight="1">
      <c r="A65" s="68" t="s">
        <v>218</v>
      </c>
      <c r="B65" s="867">
        <v>16.347160002409936</v>
      </c>
      <c r="C65" s="867">
        <v>53.726381858489766</v>
      </c>
      <c r="D65" s="867">
        <v>248.567568588727</v>
      </c>
      <c r="E65" s="867">
        <v>10.211594448568794</v>
      </c>
      <c r="F65" s="867">
        <v>0.9359676864305255</v>
      </c>
      <c r="G65" s="76"/>
      <c r="H65" s="485"/>
      <c r="I65" s="485"/>
      <c r="J65" s="147"/>
      <c r="K65" s="705" t="s">
        <v>411</v>
      </c>
      <c r="L65" s="76"/>
      <c r="M65" s="76"/>
      <c r="N65" s="76"/>
      <c r="O65" s="76"/>
      <c r="P65" s="76"/>
      <c r="Q65" s="76"/>
      <c r="R65" s="76"/>
    </row>
    <row r="66" spans="1:18" ht="12" customHeight="1">
      <c r="A66" s="57" t="s">
        <v>219</v>
      </c>
      <c r="B66" s="868">
        <v>20.566970556262387</v>
      </c>
      <c r="C66" s="868">
        <v>56.19571772555781</v>
      </c>
      <c r="D66" s="868">
        <v>156.28528706155774</v>
      </c>
      <c r="E66" s="868">
        <v>5.512569761570332</v>
      </c>
      <c r="F66" s="868">
        <v>3.3896791463896294</v>
      </c>
      <c r="G66" s="76"/>
      <c r="H66" s="485"/>
      <c r="I66" s="485"/>
      <c r="J66" s="486"/>
      <c r="K66" s="1112" t="s">
        <v>462</v>
      </c>
      <c r="L66" s="76"/>
      <c r="M66" s="76"/>
      <c r="N66" s="76"/>
      <c r="O66" s="76"/>
      <c r="P66" s="76"/>
      <c r="Q66" s="76"/>
      <c r="R66" s="76"/>
    </row>
    <row r="67" spans="1:18" ht="12" customHeight="1">
      <c r="A67" s="68" t="s">
        <v>220</v>
      </c>
      <c r="B67" s="867">
        <v>37.155112182339415</v>
      </c>
      <c r="C67" s="867">
        <v>44.86308153770198</v>
      </c>
      <c r="D67" s="867">
        <v>167.3655194535529</v>
      </c>
      <c r="E67" s="867">
        <v>12.056748285816852</v>
      </c>
      <c r="F67" s="867">
        <v>4.4150329261928745</v>
      </c>
      <c r="G67" s="76"/>
      <c r="H67" s="485"/>
      <c r="I67" s="485"/>
      <c r="J67" s="147"/>
      <c r="K67" s="1204" t="s">
        <v>230</v>
      </c>
      <c r="L67" s="76"/>
      <c r="M67" s="76"/>
      <c r="N67" s="76"/>
      <c r="O67" s="76"/>
      <c r="P67" s="76"/>
      <c r="Q67" s="76"/>
      <c r="R67" s="76"/>
    </row>
    <row r="68" spans="1:18" ht="12" customHeight="1">
      <c r="A68" s="57" t="s">
        <v>221</v>
      </c>
      <c r="B68" s="868">
        <v>24.988561937557854</v>
      </c>
      <c r="C68" s="868">
        <v>37.60917779747783</v>
      </c>
      <c r="D68" s="868">
        <v>189.3563910373469</v>
      </c>
      <c r="E68" s="868">
        <v>7.775865383156201</v>
      </c>
      <c r="F68" s="868">
        <v>1.7003204560744942</v>
      </c>
      <c r="G68" s="76"/>
      <c r="H68" s="485"/>
      <c r="I68" s="485"/>
      <c r="J68" s="486"/>
      <c r="K68" s="76"/>
      <c r="L68" s="76"/>
      <c r="M68" s="76"/>
      <c r="N68" s="76"/>
      <c r="O68" s="76"/>
      <c r="P68" s="76"/>
      <c r="Q68" s="76"/>
      <c r="R68" s="76"/>
    </row>
    <row r="69" spans="1:18" s="157" customFormat="1" ht="12" customHeight="1">
      <c r="A69" s="79" t="s">
        <v>222</v>
      </c>
      <c r="B69" s="869">
        <v>32.607828187199814</v>
      </c>
      <c r="C69" s="869">
        <v>46.63296419543907</v>
      </c>
      <c r="D69" s="869">
        <v>182.79945974278</v>
      </c>
      <c r="E69" s="869">
        <v>8.306147257513379</v>
      </c>
      <c r="F69" s="869">
        <v>2.919784543062954</v>
      </c>
      <c r="G69" s="87"/>
      <c r="H69" s="485"/>
      <c r="I69" s="485"/>
      <c r="J69" s="147"/>
      <c r="K69" s="87"/>
      <c r="L69" s="87"/>
      <c r="M69" s="87"/>
      <c r="N69" s="87"/>
      <c r="O69" s="87"/>
      <c r="P69" s="87"/>
      <c r="Q69" s="87"/>
      <c r="R69" s="87"/>
    </row>
    <row r="70" spans="1:18" ht="12" customHeight="1">
      <c r="A70" s="57" t="s">
        <v>223</v>
      </c>
      <c r="B70" s="868">
        <v>16.65900061134344</v>
      </c>
      <c r="C70" s="868">
        <v>32.42603994688612</v>
      </c>
      <c r="D70" s="868">
        <v>165.17235818343522</v>
      </c>
      <c r="E70" s="868">
        <v>13.092230010959728</v>
      </c>
      <c r="F70" s="868">
        <v>59.737624968205665</v>
      </c>
      <c r="G70" s="76"/>
      <c r="H70" s="485"/>
      <c r="I70" s="485"/>
      <c r="J70" s="486"/>
      <c r="K70" s="76"/>
      <c r="L70" s="76"/>
      <c r="M70" s="76"/>
      <c r="N70" s="76"/>
      <c r="O70" s="76"/>
      <c r="P70" s="76"/>
      <c r="Q70" s="76"/>
      <c r="R70" s="76"/>
    </row>
    <row r="71" spans="1:18" ht="12" customHeight="1">
      <c r="A71" s="91" t="s">
        <v>224</v>
      </c>
      <c r="B71" s="870">
        <v>29.643108953804425</v>
      </c>
      <c r="C71" s="870">
        <v>43.992046462348924</v>
      </c>
      <c r="D71" s="870">
        <v>179.52276703458907</v>
      </c>
      <c r="E71" s="870">
        <v>9.19582968239861</v>
      </c>
      <c r="F71" s="870">
        <v>3.3861934997880176</v>
      </c>
      <c r="G71" s="87"/>
      <c r="H71" s="485"/>
      <c r="I71" s="485"/>
      <c r="J71" s="147"/>
      <c r="K71" s="87"/>
      <c r="L71" s="87"/>
      <c r="M71" s="87"/>
      <c r="N71" s="87"/>
      <c r="O71" s="87"/>
      <c r="P71" s="87"/>
      <c r="Q71" s="87"/>
      <c r="R71" s="87"/>
    </row>
    <row r="72" spans="1:18" ht="12" customHeight="1">
      <c r="A72" s="57" t="s">
        <v>225</v>
      </c>
      <c r="B72" s="868">
        <v>111.1534514445343</v>
      </c>
      <c r="C72" s="868">
        <v>114.05572300227891</v>
      </c>
      <c r="D72" s="868">
        <v>299.31279129603763</v>
      </c>
      <c r="E72" s="868">
        <v>24.62716312578108</v>
      </c>
      <c r="F72" s="868">
        <v>12.130900046558352</v>
      </c>
      <c r="G72" s="76"/>
      <c r="H72" s="485"/>
      <c r="I72" s="485"/>
      <c r="J72" s="486"/>
      <c r="K72" s="76"/>
      <c r="L72" s="76"/>
      <c r="M72" s="76"/>
      <c r="N72" s="76"/>
      <c r="O72" s="76"/>
      <c r="P72" s="76"/>
      <c r="Q72" s="76"/>
      <c r="R72" s="76"/>
    </row>
    <row r="73" spans="1:18" ht="12" customHeight="1">
      <c r="A73" s="68" t="s">
        <v>226</v>
      </c>
      <c r="B73" s="867">
        <v>63.7398090325316</v>
      </c>
      <c r="C73" s="867">
        <v>94.3714502751451</v>
      </c>
      <c r="D73" s="867">
        <v>201.8151979013011</v>
      </c>
      <c r="E73" s="867">
        <v>19.43478222465618</v>
      </c>
      <c r="F73" s="867">
        <v>0.8211336153974946</v>
      </c>
      <c r="G73" s="76"/>
      <c r="H73" s="485"/>
      <c r="I73" s="485"/>
      <c r="J73" s="147"/>
      <c r="K73" s="76"/>
      <c r="L73" s="76"/>
      <c r="M73" s="76"/>
      <c r="N73" s="76"/>
      <c r="O73" s="76"/>
      <c r="P73" s="76"/>
      <c r="Q73" s="76"/>
      <c r="R73" s="76"/>
    </row>
    <row r="74" spans="1:18" ht="12" customHeight="1">
      <c r="A74" s="57" t="s">
        <v>227</v>
      </c>
      <c r="B74" s="868">
        <v>57.150057515670845</v>
      </c>
      <c r="C74" s="868">
        <v>122.16924762545993</v>
      </c>
      <c r="D74" s="868">
        <v>244.07633062442392</v>
      </c>
      <c r="E74" s="868">
        <v>0.7453434666918427</v>
      </c>
      <c r="F74" s="868">
        <v>0.4968956444611923</v>
      </c>
      <c r="G74" s="76"/>
      <c r="H74" s="485"/>
      <c r="I74" s="485"/>
      <c r="J74" s="486"/>
      <c r="K74" s="116"/>
      <c r="L74" s="76"/>
      <c r="M74" s="76"/>
      <c r="N74" s="76"/>
      <c r="O74" s="76"/>
      <c r="P74" s="76"/>
      <c r="Q74" s="76"/>
      <c r="R74" s="76"/>
    </row>
    <row r="75" spans="1:18" ht="12" customHeight="1">
      <c r="A75" s="68" t="s">
        <v>228</v>
      </c>
      <c r="B75" s="867">
        <v>74.59683528577575</v>
      </c>
      <c r="C75" s="867">
        <v>111.55426739471659</v>
      </c>
      <c r="D75" s="867">
        <v>182.70655184325514</v>
      </c>
      <c r="E75" s="867">
        <v>15.089299241850346</v>
      </c>
      <c r="F75" s="867">
        <v>1.1033774324725891</v>
      </c>
      <c r="G75" s="76"/>
      <c r="H75" s="485"/>
      <c r="I75" s="485"/>
      <c r="J75" s="147"/>
      <c r="K75" s="116"/>
      <c r="L75" s="76"/>
      <c r="M75" s="76"/>
      <c r="N75" s="76"/>
      <c r="O75" s="76"/>
      <c r="P75" s="76"/>
      <c r="Q75" s="76"/>
      <c r="R75" s="76"/>
    </row>
    <row r="76" spans="1:18" ht="12" customHeight="1">
      <c r="A76" s="100" t="s">
        <v>325</v>
      </c>
      <c r="B76" s="868">
        <v>77.51714669316077</v>
      </c>
      <c r="C76" s="868">
        <v>112.30757766977257</v>
      </c>
      <c r="D76" s="868">
        <v>223.8514239682071</v>
      </c>
      <c r="E76" s="868">
        <v>14.607469724228674</v>
      </c>
      <c r="F76" s="868">
        <v>3.3547702800675934</v>
      </c>
      <c r="G76" s="76"/>
      <c r="H76" s="485"/>
      <c r="I76" s="485"/>
      <c r="J76" s="486"/>
      <c r="K76" s="76"/>
      <c r="L76" s="76"/>
      <c r="M76" s="76"/>
      <c r="N76" s="76"/>
      <c r="O76" s="76"/>
      <c r="P76" s="76"/>
      <c r="Q76" s="76"/>
      <c r="R76" s="76"/>
    </row>
    <row r="77" spans="1:18" ht="12" customHeight="1">
      <c r="A77" s="91" t="s">
        <v>324</v>
      </c>
      <c r="B77" s="870">
        <v>30.998795477276012</v>
      </c>
      <c r="C77" s="870">
        <v>45.926590724229094</v>
      </c>
      <c r="D77" s="870">
        <v>180.7780562403102</v>
      </c>
      <c r="E77" s="870">
        <v>9.349075320765918</v>
      </c>
      <c r="F77" s="870">
        <v>3.1825878000632133</v>
      </c>
      <c r="G77" s="87"/>
      <c r="H77" s="485"/>
      <c r="I77" s="485"/>
      <c r="J77" s="147"/>
      <c r="K77" s="87"/>
      <c r="L77" s="87"/>
      <c r="M77" s="87"/>
      <c r="N77" s="87"/>
      <c r="O77" s="87"/>
      <c r="P77" s="87"/>
      <c r="Q77" s="87"/>
      <c r="R77" s="87"/>
    </row>
    <row r="78" spans="1:18" ht="12" customHeight="1">
      <c r="A78" s="346" t="s">
        <v>441</v>
      </c>
      <c r="C78" s="6"/>
      <c r="E78" s="6"/>
      <c r="F78" s="43"/>
      <c r="G78" s="489"/>
      <c r="H78" s="43"/>
      <c r="I78" s="489"/>
      <c r="J78" s="489"/>
      <c r="K78" s="9"/>
      <c r="L78" s="9"/>
      <c r="M78" s="9"/>
      <c r="N78" s="9"/>
      <c r="O78" s="9"/>
      <c r="P78" s="9"/>
      <c r="Q78" s="225"/>
      <c r="R78" s="446"/>
    </row>
    <row r="79" spans="1:18" ht="12" customHeight="1">
      <c r="A79" s="890" t="s">
        <v>396</v>
      </c>
      <c r="C79" s="6"/>
      <c r="E79" s="6"/>
      <c r="F79" s="43"/>
      <c r="G79" s="489"/>
      <c r="H79" s="43"/>
      <c r="I79" s="43"/>
      <c r="J79" s="43"/>
      <c r="K79" s="116"/>
      <c r="L79" s="9"/>
      <c r="M79" s="116"/>
      <c r="N79" s="116"/>
      <c r="O79" s="116"/>
      <c r="P79" s="116"/>
      <c r="Q79" s="116"/>
      <c r="R79" s="116"/>
    </row>
    <row r="80" spans="1:18" ht="12" customHeight="1">
      <c r="A80" s="1103" t="s">
        <v>380</v>
      </c>
      <c r="B80" s="18"/>
      <c r="C80" s="18"/>
      <c r="D80" s="18"/>
      <c r="E80" s="6"/>
      <c r="F80" s="43"/>
      <c r="G80" s="489"/>
      <c r="H80" s="43"/>
      <c r="I80" s="43"/>
      <c r="J80" s="43"/>
      <c r="K80" s="889"/>
      <c r="L80" s="9"/>
      <c r="M80" s="116"/>
      <c r="N80" s="116"/>
      <c r="O80" s="116"/>
      <c r="P80" s="116"/>
      <c r="Q80" s="116"/>
      <c r="R80" s="116"/>
    </row>
    <row r="81" spans="1:18" ht="12" customHeight="1">
      <c r="A81" s="890" t="s">
        <v>397</v>
      </c>
      <c r="B81" s="18"/>
      <c r="C81" s="18"/>
      <c r="D81" s="18"/>
      <c r="E81" s="6"/>
      <c r="F81" s="43"/>
      <c r="G81" s="489"/>
      <c r="H81" s="43"/>
      <c r="I81" s="43"/>
      <c r="J81" s="43"/>
      <c r="K81" s="889"/>
      <c r="L81" s="9"/>
      <c r="M81" s="116"/>
      <c r="N81" s="116"/>
      <c r="O81" s="116"/>
      <c r="P81" s="116"/>
      <c r="Q81" s="116"/>
      <c r="R81" s="116"/>
    </row>
    <row r="82" spans="1:18" ht="12.75">
      <c r="A82" s="1104" t="s">
        <v>417</v>
      </c>
      <c r="B82" s="401"/>
      <c r="C82" s="401"/>
      <c r="D82" s="401"/>
      <c r="E82" s="401"/>
      <c r="F82" s="401"/>
      <c r="G82" s="401"/>
      <c r="H82" s="401"/>
      <c r="I82" s="235"/>
      <c r="J82" s="401"/>
      <c r="K82" s="116"/>
      <c r="L82" s="116"/>
      <c r="M82" s="116"/>
      <c r="N82" s="116"/>
      <c r="O82" s="116"/>
      <c r="P82" s="116"/>
      <c r="Q82" s="116"/>
      <c r="R82" s="116"/>
    </row>
    <row r="83" spans="1:18" ht="12.75">
      <c r="A83" s="490"/>
      <c r="B83" s="490"/>
      <c r="C83" s="490"/>
      <c r="D83" s="490"/>
      <c r="E83" s="490"/>
      <c r="F83" s="490"/>
      <c r="G83" s="490"/>
      <c r="H83" s="490"/>
      <c r="I83" s="490"/>
      <c r="J83" s="490"/>
      <c r="K83" s="116"/>
      <c r="L83" s="116"/>
      <c r="M83" s="116"/>
      <c r="N83" s="116"/>
      <c r="O83" s="116"/>
      <c r="P83" s="116"/>
      <c r="Q83" s="116"/>
      <c r="R83" s="116"/>
    </row>
    <row r="84" spans="1:18" ht="12.75">
      <c r="A84" s="18"/>
      <c r="B84" s="18"/>
      <c r="C84" s="444"/>
      <c r="D84" s="18"/>
      <c r="K84" s="116"/>
      <c r="L84" s="152"/>
      <c r="M84" s="180"/>
      <c r="N84" s="491"/>
      <c r="O84" s="491"/>
      <c r="P84" s="491"/>
      <c r="Q84" s="491"/>
      <c r="R84" s="491"/>
    </row>
    <row r="85" spans="1:18" ht="12.75">
      <c r="A85" s="18"/>
      <c r="B85" s="18"/>
      <c r="C85" s="444"/>
      <c r="D85" s="18"/>
      <c r="K85" s="116"/>
      <c r="L85" s="152"/>
      <c r="M85" s="180"/>
      <c r="N85" s="491"/>
      <c r="O85" s="491"/>
      <c r="P85" s="491"/>
      <c r="Q85" s="491"/>
      <c r="R85" s="491"/>
    </row>
    <row r="86" spans="11:18" ht="12.75">
      <c r="K86" s="116"/>
      <c r="L86" s="152"/>
      <c r="M86" s="180"/>
      <c r="N86" s="491"/>
      <c r="O86" s="491"/>
      <c r="P86" s="491"/>
      <c r="Q86" s="491"/>
      <c r="R86" s="491"/>
    </row>
    <row r="87" spans="11:18" ht="12.75">
      <c r="K87" s="116"/>
      <c r="L87" s="152"/>
      <c r="M87" s="180"/>
      <c r="N87" s="491"/>
      <c r="O87" s="491"/>
      <c r="P87" s="491"/>
      <c r="Q87" s="491"/>
      <c r="R87" s="491"/>
    </row>
    <row r="88" spans="11:18" ht="12.75">
      <c r="K88" s="116"/>
      <c r="L88" s="152"/>
      <c r="M88" s="9"/>
      <c r="N88" s="491"/>
      <c r="O88" s="491"/>
      <c r="P88" s="491"/>
      <c r="Q88" s="491"/>
      <c r="R88" s="491"/>
    </row>
    <row r="89" spans="11:18" ht="12.75">
      <c r="K89" s="116"/>
      <c r="L89" s="116"/>
      <c r="M89" s="116"/>
      <c r="N89" s="116"/>
      <c r="O89" s="116"/>
      <c r="P89" s="116"/>
      <c r="Q89" s="116"/>
      <c r="R89" s="152"/>
    </row>
    <row r="90" spans="11:18" ht="12.75">
      <c r="K90" s="116"/>
      <c r="L90" s="116"/>
      <c r="M90" s="116"/>
      <c r="N90" s="116"/>
      <c r="O90" s="116"/>
      <c r="P90" s="116"/>
      <c r="Q90" s="116"/>
      <c r="R90" s="116"/>
    </row>
    <row r="91" spans="11:18" ht="12.75">
      <c r="K91" s="116"/>
      <c r="L91" s="116"/>
      <c r="M91" s="116"/>
      <c r="N91" s="116"/>
      <c r="O91" s="116"/>
      <c r="P91" s="116"/>
      <c r="Q91" s="116"/>
      <c r="R91" s="116"/>
    </row>
    <row r="92" spans="11:18" ht="12.75">
      <c r="K92" s="116"/>
      <c r="L92" s="116"/>
      <c r="M92" s="116"/>
      <c r="N92" s="116"/>
      <c r="O92" s="116"/>
      <c r="P92" s="116"/>
      <c r="Q92" s="116"/>
      <c r="R92" s="116"/>
    </row>
    <row r="93" spans="11:18" ht="12.75">
      <c r="K93" s="116"/>
      <c r="L93" s="116"/>
      <c r="M93" s="116"/>
      <c r="N93" s="116"/>
      <c r="O93" s="116"/>
      <c r="P93" s="116"/>
      <c r="Q93" s="116"/>
      <c r="R93" s="116"/>
    </row>
    <row r="94" spans="11:18" ht="12.75">
      <c r="K94" s="116"/>
      <c r="L94" s="116"/>
      <c r="M94" s="116"/>
      <c r="N94" s="116"/>
      <c r="O94" s="116"/>
      <c r="P94" s="116"/>
      <c r="Q94" s="116"/>
      <c r="R94" s="116"/>
    </row>
    <row r="95" spans="11:18" ht="12.75">
      <c r="K95" s="116"/>
      <c r="L95" s="116"/>
      <c r="M95" s="116"/>
      <c r="N95" s="116"/>
      <c r="O95" s="116"/>
      <c r="P95" s="116"/>
      <c r="Q95" s="116"/>
      <c r="R95" s="116"/>
    </row>
    <row r="96" spans="11:18" ht="12.75">
      <c r="K96" s="116"/>
      <c r="L96" s="116"/>
      <c r="M96" s="116"/>
      <c r="N96" s="116"/>
      <c r="O96" s="116"/>
      <c r="P96" s="116"/>
      <c r="Q96" s="116"/>
      <c r="R96" s="116"/>
    </row>
    <row r="97" spans="11:18" ht="12.75">
      <c r="K97" s="116"/>
      <c r="L97" s="116"/>
      <c r="M97" s="116"/>
      <c r="N97" s="116"/>
      <c r="O97" s="116"/>
      <c r="P97" s="116"/>
      <c r="Q97" s="116"/>
      <c r="R97" s="116"/>
    </row>
    <row r="98" spans="11:18" ht="12.75">
      <c r="K98" s="116"/>
      <c r="L98" s="116"/>
      <c r="M98" s="116"/>
      <c r="N98" s="116"/>
      <c r="O98" s="116"/>
      <c r="P98" s="116"/>
      <c r="Q98" s="116"/>
      <c r="R98" s="116"/>
    </row>
    <row r="99" spans="11:18" ht="12.75">
      <c r="K99" s="116"/>
      <c r="L99" s="116"/>
      <c r="M99" s="116"/>
      <c r="N99" s="116"/>
      <c r="O99" s="116"/>
      <c r="P99" s="116"/>
      <c r="Q99" s="116"/>
      <c r="R99" s="116"/>
    </row>
    <row r="100" spans="11:18" ht="12.75">
      <c r="K100" s="889" t="s">
        <v>231</v>
      </c>
      <c r="L100" s="116"/>
      <c r="M100" s="116"/>
      <c r="N100" s="116"/>
      <c r="O100" s="116"/>
      <c r="P100" s="116"/>
      <c r="Q100" s="116"/>
      <c r="R100" s="116"/>
    </row>
    <row r="101" spans="11:18" ht="12.75">
      <c r="K101" s="889" t="s">
        <v>418</v>
      </c>
      <c r="L101" s="116"/>
      <c r="M101" s="116"/>
      <c r="N101" s="116"/>
      <c r="O101" s="116"/>
      <c r="P101" s="116"/>
      <c r="Q101" s="116"/>
      <c r="R101" s="116"/>
    </row>
    <row r="102" spans="11:18" ht="12.75">
      <c r="K102" s="116"/>
      <c r="L102" s="116"/>
      <c r="M102" s="116"/>
      <c r="N102" s="116"/>
      <c r="O102" s="116"/>
      <c r="P102" s="116"/>
      <c r="Q102" s="116"/>
      <c r="R102" s="116"/>
    </row>
    <row r="114" spans="11:17" ht="12.75">
      <c r="K114" s="1318"/>
      <c r="L114" s="1319" t="s">
        <v>160</v>
      </c>
      <c r="M114" s="1319" t="s">
        <v>161</v>
      </c>
      <c r="N114" s="1319" t="s">
        <v>239</v>
      </c>
      <c r="O114" s="1319" t="s">
        <v>247</v>
      </c>
      <c r="P114" s="1319" t="s">
        <v>241</v>
      </c>
      <c r="Q114" s="1320" t="s">
        <v>88</v>
      </c>
    </row>
    <row r="115" spans="11:17" ht="12.75">
      <c r="K115" s="1321" t="s">
        <v>211</v>
      </c>
      <c r="L115" s="1322">
        <v>53.132064259151875</v>
      </c>
      <c r="M115" s="1322">
        <v>75.46327141546318</v>
      </c>
      <c r="N115" s="1322">
        <v>263.1582564213993</v>
      </c>
      <c r="O115" s="1322">
        <v>13.238757069985823</v>
      </c>
      <c r="P115" s="1322">
        <v>4.256586327455687</v>
      </c>
      <c r="Q115" s="1322">
        <v>409.24893549345586</v>
      </c>
    </row>
    <row r="116" spans="11:17" ht="12.75">
      <c r="K116" s="1321" t="s">
        <v>218</v>
      </c>
      <c r="L116" s="1322">
        <v>16.347160002409936</v>
      </c>
      <c r="M116" s="1322">
        <v>53.726381858489766</v>
      </c>
      <c r="N116" s="1322">
        <v>248.567568588727</v>
      </c>
      <c r="O116" s="1322">
        <v>10.211594448568794</v>
      </c>
      <c r="P116" s="1322">
        <v>0.9359676864305255</v>
      </c>
      <c r="Q116" s="1322">
        <v>329.788672584626</v>
      </c>
    </row>
    <row r="117" spans="11:17" ht="12.75">
      <c r="K117" s="1321" t="s">
        <v>207</v>
      </c>
      <c r="L117" s="1322">
        <v>36.623934698576114</v>
      </c>
      <c r="M117" s="1322">
        <v>46.0955117625556</v>
      </c>
      <c r="N117" s="1322">
        <v>217.88288679153416</v>
      </c>
      <c r="O117" s="1322">
        <v>4.215058076959693</v>
      </c>
      <c r="P117" s="1322">
        <v>11.393910985240765</v>
      </c>
      <c r="Q117" s="1322">
        <v>316.2113023148663</v>
      </c>
    </row>
    <row r="118" spans="11:17" ht="12.75">
      <c r="K118" s="1321" t="s">
        <v>204</v>
      </c>
      <c r="L118" s="1322">
        <v>32.90635035587325</v>
      </c>
      <c r="M118" s="1322">
        <v>46.4948724622746</v>
      </c>
      <c r="N118" s="1322">
        <v>220.75978511264057</v>
      </c>
      <c r="O118" s="1322">
        <v>10.860051124871111</v>
      </c>
      <c r="P118" s="1322">
        <v>4.07509489264784</v>
      </c>
      <c r="Q118" s="1322">
        <v>315.09615394830735</v>
      </c>
    </row>
    <row r="119" spans="11:17" ht="12.75">
      <c r="K119" s="1321" t="s">
        <v>214</v>
      </c>
      <c r="L119" s="1322">
        <v>37.45847069744403</v>
      </c>
      <c r="M119" s="1322">
        <v>58.771483893174356</v>
      </c>
      <c r="N119" s="1322">
        <v>198.84765820396487</v>
      </c>
      <c r="O119" s="1322">
        <v>11.294123497526716</v>
      </c>
      <c r="P119" s="1322">
        <v>3.650788740579563</v>
      </c>
      <c r="Q119" s="1322">
        <v>310.02252503268954</v>
      </c>
    </row>
    <row r="120" spans="11:17" ht="12.75">
      <c r="K120" s="1321" t="s">
        <v>212</v>
      </c>
      <c r="L120" s="1322">
        <v>37.703611902286276</v>
      </c>
      <c r="M120" s="1322">
        <v>52.00972580739708</v>
      </c>
      <c r="N120" s="1322">
        <v>192.68641525796838</v>
      </c>
      <c r="O120" s="1322">
        <v>10.626298510031583</v>
      </c>
      <c r="P120" s="1322">
        <v>1.3978322516486863</v>
      </c>
      <c r="Q120" s="1322">
        <v>294.42388372933203</v>
      </c>
    </row>
    <row r="121" spans="11:17" ht="12.75">
      <c r="K121" s="1321" t="s">
        <v>203</v>
      </c>
      <c r="L121" s="1322">
        <v>36.64279889441361</v>
      </c>
      <c r="M121" s="1322">
        <v>46.759376195252905</v>
      </c>
      <c r="N121" s="1322">
        <v>192.26050848313835</v>
      </c>
      <c r="O121" s="1322">
        <v>14.72190749734789</v>
      </c>
      <c r="P121" s="1322">
        <v>2.1938204071617866</v>
      </c>
      <c r="Q121" s="1322">
        <v>292.5784114773146</v>
      </c>
    </row>
    <row r="122" spans="11:17" ht="12.75">
      <c r="K122" s="1321" t="s">
        <v>223</v>
      </c>
      <c r="L122" s="1322">
        <v>16.65900061134344</v>
      </c>
      <c r="M122" s="1322">
        <v>32.42603994688612</v>
      </c>
      <c r="N122" s="1322">
        <v>165.17235818343522</v>
      </c>
      <c r="O122" s="1322">
        <v>13.092230010959728</v>
      </c>
      <c r="P122" s="1322">
        <v>59.737624968205665</v>
      </c>
      <c r="Q122" s="1322">
        <v>287.0872537208302</v>
      </c>
    </row>
    <row r="123" spans="11:17" ht="12.75">
      <c r="K123" s="1321" t="s">
        <v>215</v>
      </c>
      <c r="L123" s="1322">
        <v>34.86396537852553</v>
      </c>
      <c r="M123" s="1322">
        <v>47.97652873121695</v>
      </c>
      <c r="N123" s="1322">
        <v>185.19597539219436</v>
      </c>
      <c r="O123" s="1322">
        <v>6.5178087146375</v>
      </c>
      <c r="P123" s="1322">
        <v>12.491455183024035</v>
      </c>
      <c r="Q123" s="1322">
        <v>287.04573339959836</v>
      </c>
    </row>
    <row r="124" spans="11:17" ht="12.75">
      <c r="K124" s="1321" t="s">
        <v>209</v>
      </c>
      <c r="L124" s="1322">
        <v>23.143639478879063</v>
      </c>
      <c r="M124" s="1322">
        <v>56.965269119085136</v>
      </c>
      <c r="N124" s="1322">
        <v>194.8894585409344</v>
      </c>
      <c r="O124" s="1322">
        <v>5.0098204101826775</v>
      </c>
      <c r="P124" s="1322">
        <v>2.4546874818409576</v>
      </c>
      <c r="Q124" s="1322">
        <v>282.46287503092225</v>
      </c>
    </row>
    <row r="125" spans="11:17" ht="12.75">
      <c r="K125" s="1321" t="s">
        <v>201</v>
      </c>
      <c r="L125" s="1322">
        <v>23.11045448419541</v>
      </c>
      <c r="M125" s="1322">
        <v>36.093888948372395</v>
      </c>
      <c r="N125" s="1322">
        <v>195.2705704184425</v>
      </c>
      <c r="O125" s="1322">
        <v>12.384999288861332</v>
      </c>
      <c r="P125" s="1322">
        <v>2.8242816300896565</v>
      </c>
      <c r="Q125" s="1322">
        <v>269.6841947699613</v>
      </c>
    </row>
    <row r="126" spans="11:17" ht="12.75">
      <c r="K126" s="1321" t="s">
        <v>216</v>
      </c>
      <c r="L126" s="1322">
        <v>36.86328270025989</v>
      </c>
      <c r="M126" s="1322">
        <v>58.16508291619191</v>
      </c>
      <c r="N126" s="1322">
        <v>167.47580899830584</v>
      </c>
      <c r="O126" s="1322">
        <v>5.451643601200002</v>
      </c>
      <c r="P126" s="1322">
        <v>1.5363889208946184</v>
      </c>
      <c r="Q126" s="1322">
        <v>269.49220713685224</v>
      </c>
    </row>
    <row r="127" spans="11:17" ht="12.75">
      <c r="K127" s="1321" t="s">
        <v>220</v>
      </c>
      <c r="L127" s="1322">
        <v>37.155112182339415</v>
      </c>
      <c r="M127" s="1322">
        <v>44.86308153770198</v>
      </c>
      <c r="N127" s="1322">
        <v>167.3655194535529</v>
      </c>
      <c r="O127" s="1322">
        <v>12.056748285816852</v>
      </c>
      <c r="P127" s="1322">
        <v>4.4150329261928745</v>
      </c>
      <c r="Q127" s="1322">
        <v>265.855494385604</v>
      </c>
    </row>
    <row r="128" spans="11:17" ht="12.75">
      <c r="K128" s="1321" t="s">
        <v>221</v>
      </c>
      <c r="L128" s="1322">
        <v>24.988561937557854</v>
      </c>
      <c r="M128" s="1322">
        <v>37.60917779747783</v>
      </c>
      <c r="N128" s="1322">
        <v>189.3563910373469</v>
      </c>
      <c r="O128" s="1322">
        <v>7.775865383156201</v>
      </c>
      <c r="P128" s="1322">
        <v>1.7003204560744942</v>
      </c>
      <c r="Q128" s="1322">
        <v>261.43031661161325</v>
      </c>
    </row>
    <row r="129" spans="11:17" ht="12.75">
      <c r="K129" s="1321" t="s">
        <v>206</v>
      </c>
      <c r="L129" s="1322">
        <v>33.71229367303571</v>
      </c>
      <c r="M129" s="1322">
        <v>42.30349365893508</v>
      </c>
      <c r="N129" s="1322">
        <v>171.80712265318527</v>
      </c>
      <c r="O129" s="1322">
        <v>7.980645363999121</v>
      </c>
      <c r="P129" s="1322">
        <v>1.105059594285241</v>
      </c>
      <c r="Q129" s="1322">
        <v>256.9086149434404</v>
      </c>
    </row>
    <row r="130" spans="11:17" ht="12.75">
      <c r="K130" s="1321" t="s">
        <v>210</v>
      </c>
      <c r="L130" s="1322">
        <v>45.88844372405045</v>
      </c>
      <c r="M130" s="1322">
        <v>42.829226637717625</v>
      </c>
      <c r="N130" s="1322">
        <v>145.23502854169698</v>
      </c>
      <c r="O130" s="1322">
        <v>7.122304207857326</v>
      </c>
      <c r="P130" s="1322">
        <v>1.154562997905293</v>
      </c>
      <c r="Q130" s="1322">
        <v>242.22956610922765</v>
      </c>
    </row>
    <row r="131" spans="11:17" ht="12.75">
      <c r="K131" s="1321" t="s">
        <v>219</v>
      </c>
      <c r="L131" s="1322">
        <v>20.566970556262387</v>
      </c>
      <c r="M131" s="1322">
        <v>56.19571772555781</v>
      </c>
      <c r="N131" s="1322">
        <v>156.28528706155774</v>
      </c>
      <c r="O131" s="1322">
        <v>5.512569761570332</v>
      </c>
      <c r="P131" s="1322">
        <v>3.3896791463896294</v>
      </c>
      <c r="Q131" s="1322">
        <v>241.9502242513379</v>
      </c>
    </row>
    <row r="132" spans="11:17" ht="12.75">
      <c r="K132" s="1321" t="s">
        <v>213</v>
      </c>
      <c r="L132" s="1322">
        <v>33.89197654880497</v>
      </c>
      <c r="M132" s="1322">
        <v>44.813642750709285</v>
      </c>
      <c r="N132" s="1322">
        <v>156.9934449827234</v>
      </c>
      <c r="O132" s="1322">
        <v>2.434669754364322</v>
      </c>
      <c r="P132" s="1322">
        <v>0.33208147527458615</v>
      </c>
      <c r="Q132" s="1322">
        <v>238.46581551187657</v>
      </c>
    </row>
    <row r="133" spans="11:17" ht="12.75">
      <c r="K133" s="1321" t="s">
        <v>205</v>
      </c>
      <c r="L133" s="1322">
        <v>28.18026534426855</v>
      </c>
      <c r="M133" s="1322">
        <v>41.40463002098035</v>
      </c>
      <c r="N133" s="1322">
        <v>151.9861212283044</v>
      </c>
      <c r="O133" s="1322">
        <v>3.0217203890902153</v>
      </c>
      <c r="P133" s="1322">
        <v>0.9910890711424866</v>
      </c>
      <c r="Q133" s="1322">
        <v>225.58382605378597</v>
      </c>
    </row>
    <row r="134" spans="11:17" ht="12.75">
      <c r="K134" s="1321" t="s">
        <v>202</v>
      </c>
      <c r="L134" s="1322">
        <v>27.406078547332168</v>
      </c>
      <c r="M134" s="1322">
        <v>41.92036702862736</v>
      </c>
      <c r="N134" s="1322">
        <v>151.33776767563918</v>
      </c>
      <c r="O134" s="1322">
        <v>3.0753705624193968</v>
      </c>
      <c r="P134" s="1322">
        <v>1.3122997821435354</v>
      </c>
      <c r="Q134" s="1322">
        <v>225.05188359616164</v>
      </c>
    </row>
    <row r="135" spans="11:17" ht="12.75">
      <c r="K135" s="1321" t="s">
        <v>217</v>
      </c>
      <c r="L135" s="1322">
        <v>33.177926529375235</v>
      </c>
      <c r="M135" s="1322">
        <v>33.67746781151225</v>
      </c>
      <c r="N135" s="1322">
        <v>135.09874375542515</v>
      </c>
      <c r="O135" s="1322">
        <v>10.157128025382937</v>
      </c>
      <c r="P135" s="1322">
        <v>2.11405521414793</v>
      </c>
      <c r="Q135" s="1322">
        <v>214.22532133584352</v>
      </c>
    </row>
  </sheetData>
  <mergeCells count="11">
    <mergeCell ref="O44:P44"/>
    <mergeCell ref="B5:C5"/>
    <mergeCell ref="D5:E5"/>
    <mergeCell ref="F5:G5"/>
    <mergeCell ref="H5:I5"/>
    <mergeCell ref="B6:C6"/>
    <mergeCell ref="D6:E6"/>
    <mergeCell ref="H6:I6"/>
    <mergeCell ref="A39:J40"/>
    <mergeCell ref="Q23:R23"/>
    <mergeCell ref="L5:P5"/>
  </mergeCells>
  <hyperlinks>
    <hyperlink ref="J1" location="Sommaire!A7" display="Retour sommaire"/>
    <hyperlink ref="R1" location="Sommaire!A7" display="Sommaire!A7"/>
  </hyperlinks>
  <printOptions/>
  <pageMargins left="0.75" right="0.75" top="1" bottom="1" header="0.4921259845" footer="0.4921259845"/>
  <pageSetup horizontalDpi="600" verticalDpi="600" orientation="portrait" paperSize="9" scale="52"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0" max="99" man="1"/>
  </colBreaks>
  <drawing r:id="rId1"/>
</worksheet>
</file>

<file path=xl/worksheets/sheet5.xml><?xml version="1.0" encoding="utf-8"?>
<worksheet xmlns="http://schemas.openxmlformats.org/spreadsheetml/2006/main" xmlns:r="http://schemas.openxmlformats.org/officeDocument/2006/relationships">
  <sheetPr codeName="Feuil5">
    <tabColor indexed="45"/>
  </sheetPr>
  <dimension ref="A1:GD107"/>
  <sheetViews>
    <sheetView view="pageBreakPreview" zoomScale="80" zoomScaleSheetLayoutView="80" workbookViewId="0" topLeftCell="A1">
      <selection activeCell="A3" sqref="A3:J3"/>
    </sheetView>
  </sheetViews>
  <sheetFormatPr defaultColWidth="11.421875" defaultRowHeight="12.75"/>
  <cols>
    <col min="1" max="1" width="29.421875" style="5" customWidth="1"/>
    <col min="2" max="2" width="13.57421875" style="5" customWidth="1"/>
    <col min="3" max="3" width="15.7109375" style="5" customWidth="1"/>
    <col min="4" max="4" width="13.8515625" style="5" customWidth="1"/>
    <col min="5" max="5" width="15.00390625" style="5" customWidth="1"/>
    <col min="6" max="6" width="10.7109375" style="5" customWidth="1"/>
    <col min="7" max="7" width="14.7109375" style="5" customWidth="1"/>
    <col min="8" max="8" width="9.8515625" style="5" customWidth="1"/>
    <col min="9" max="9" width="3.57421875" style="5" customWidth="1"/>
    <col min="10" max="10" width="30.140625" style="5" customWidth="1"/>
    <col min="11" max="11" width="12.00390625" style="5" customWidth="1"/>
    <col min="12" max="12" width="13.00390625" style="5" customWidth="1"/>
    <col min="13" max="13" width="12.140625" style="5" customWidth="1"/>
    <col min="14" max="14" width="12.00390625" style="5" customWidth="1"/>
    <col min="15" max="15" width="7.140625" style="5" customWidth="1"/>
    <col min="16" max="16" width="8.28125" style="5" customWidth="1"/>
    <col min="17" max="17" width="11.57421875" style="5" customWidth="1"/>
    <col min="18" max="18" width="7.8515625" style="116" customWidth="1"/>
    <col min="19" max="19" width="10.421875" style="116" customWidth="1"/>
    <col min="20" max="20" width="7.140625" style="116" customWidth="1"/>
    <col min="21" max="22" width="10.7109375" style="9" customWidth="1"/>
    <col min="23" max="24" width="10.7109375" style="180" customWidth="1"/>
    <col min="25" max="26" width="10.7109375" style="9" customWidth="1"/>
    <col min="27" max="27" width="10.7109375" style="180" customWidth="1"/>
    <col min="28" max="28" width="10.7109375" style="9" customWidth="1"/>
    <col min="29" max="29" width="10.7109375" style="180" customWidth="1"/>
    <col min="30" max="30" width="10.7109375" style="9" customWidth="1"/>
    <col min="31" max="32" width="10.7109375" style="180" customWidth="1"/>
    <col min="33" max="33" width="10.7109375" style="9" customWidth="1"/>
    <col min="34" max="44" width="10.7109375" style="180" customWidth="1"/>
    <col min="45" max="68" width="10.7109375" style="0" customWidth="1"/>
    <col min="69" max="16384" width="10.7109375" style="129" customWidth="1"/>
  </cols>
  <sheetData>
    <row r="1" spans="1:69" ht="18.75" customHeight="1">
      <c r="A1" s="807" t="s">
        <v>323</v>
      </c>
      <c r="H1" s="7" t="s">
        <v>164</v>
      </c>
      <c r="J1" s="807" t="s">
        <v>322</v>
      </c>
      <c r="Q1" s="7" t="s">
        <v>164</v>
      </c>
      <c r="Y1" s="179"/>
      <c r="AJ1" s="179"/>
      <c r="BQ1" s="179"/>
    </row>
    <row r="2" spans="1:68" ht="18.75" customHeight="1">
      <c r="A2" s="771" t="s">
        <v>257</v>
      </c>
      <c r="B2" s="778"/>
      <c r="C2" s="778"/>
      <c r="D2" s="778"/>
      <c r="E2" s="778"/>
      <c r="F2" s="778"/>
      <c r="G2" s="778"/>
      <c r="H2" s="778"/>
      <c r="I2" s="493"/>
      <c r="J2" s="771" t="s">
        <v>258</v>
      </c>
      <c r="K2" s="778"/>
      <c r="L2" s="778"/>
      <c r="M2" s="778"/>
      <c r="N2" s="778"/>
      <c r="O2" s="778"/>
      <c r="P2" s="778"/>
      <c r="Q2" s="778"/>
      <c r="R2" s="779"/>
      <c r="S2" s="779"/>
      <c r="T2" s="185"/>
      <c r="U2" s="12"/>
      <c r="V2" s="12"/>
      <c r="W2" s="190"/>
      <c r="X2" s="190"/>
      <c r="Y2" s="189"/>
      <c r="Z2" s="12"/>
      <c r="AA2" s="190"/>
      <c r="AB2" s="12"/>
      <c r="AC2" s="190"/>
      <c r="AD2" s="12"/>
      <c r="AE2" s="190"/>
      <c r="AF2" s="190"/>
      <c r="AG2" s="12"/>
      <c r="AH2" s="190"/>
      <c r="AI2" s="190"/>
      <c r="AJ2" s="189"/>
      <c r="AK2" s="190"/>
      <c r="AL2" s="190"/>
      <c r="AM2" s="190"/>
      <c r="AN2" s="190"/>
      <c r="AO2" s="190"/>
      <c r="AP2" s="190"/>
      <c r="AQ2" s="190"/>
      <c r="AR2" s="190"/>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1:44" ht="12.75">
      <c r="A3" s="707" t="s">
        <v>193</v>
      </c>
      <c r="B3" s="494"/>
      <c r="C3" s="494"/>
      <c r="D3" s="494"/>
      <c r="E3" s="495"/>
      <c r="F3" s="457"/>
      <c r="G3" s="495"/>
      <c r="H3" s="495"/>
      <c r="I3" s="457"/>
      <c r="J3" s="707" t="s">
        <v>193</v>
      </c>
      <c r="K3" s="6"/>
      <c r="L3" s="6"/>
      <c r="M3" s="6"/>
      <c r="N3" s="6"/>
      <c r="O3" s="6"/>
      <c r="P3" s="6"/>
      <c r="Q3" s="6"/>
      <c r="R3" s="6"/>
      <c r="S3" s="6"/>
      <c r="T3" s="6"/>
      <c r="W3" s="9"/>
      <c r="X3" s="198"/>
      <c r="Y3" s="90"/>
      <c r="Z3" s="202"/>
      <c r="AA3" s="90"/>
      <c r="AB3" s="202"/>
      <c r="AC3" s="203"/>
      <c r="AD3" s="202"/>
      <c r="AE3" s="203"/>
      <c r="AF3" s="203"/>
      <c r="AH3" s="9"/>
      <c r="AI3" s="9"/>
      <c r="AJ3" s="9"/>
      <c r="AK3" s="9"/>
      <c r="AL3" s="9"/>
      <c r="AM3" s="9"/>
      <c r="AN3" s="9"/>
      <c r="AO3" s="9"/>
      <c r="AP3" s="9"/>
      <c r="AQ3" s="9"/>
      <c r="AR3" s="9"/>
    </row>
    <row r="4" spans="1:44" ht="15" customHeight="1">
      <c r="A4" s="1111" t="s">
        <v>194</v>
      </c>
      <c r="B4" s="379"/>
      <c r="C4" s="10"/>
      <c r="I4" s="18"/>
      <c r="J4" s="1114" t="s">
        <v>187</v>
      </c>
      <c r="K4" s="9"/>
      <c r="L4" s="18"/>
      <c r="M4" s="18"/>
      <c r="O4" s="116"/>
      <c r="P4" s="9"/>
      <c r="Q4" s="116"/>
      <c r="R4" s="9"/>
      <c r="S4" s="13"/>
      <c r="T4" s="6"/>
      <c r="U4" s="120"/>
      <c r="V4" s="120"/>
      <c r="W4" s="24"/>
      <c r="Y4" s="136"/>
      <c r="Z4" s="137"/>
      <c r="AA4" s="205"/>
      <c r="AB4" s="213"/>
      <c r="AC4" s="73"/>
      <c r="AD4" s="213"/>
      <c r="AE4" s="73"/>
      <c r="AF4" s="73"/>
      <c r="AG4" s="213"/>
      <c r="AH4" s="24"/>
      <c r="AI4" s="9"/>
      <c r="AJ4" s="214"/>
      <c r="AK4" s="9"/>
      <c r="AL4" s="9"/>
      <c r="AM4" s="9"/>
      <c r="AN4" s="9"/>
      <c r="AP4" s="9"/>
      <c r="AQ4" s="9"/>
      <c r="AR4" s="9"/>
    </row>
    <row r="5" spans="1:44" ht="12" customHeight="1">
      <c r="A5" s="1138"/>
      <c r="B5" s="1410" t="s">
        <v>259</v>
      </c>
      <c r="C5" s="1411"/>
      <c r="D5" s="1389" t="s">
        <v>260</v>
      </c>
      <c r="E5" s="1414"/>
      <c r="F5" s="1389" t="s">
        <v>56</v>
      </c>
      <c r="G5" s="1414"/>
      <c r="H5" s="484" t="s">
        <v>241</v>
      </c>
      <c r="I5" s="224"/>
      <c r="J5" s="27"/>
      <c r="K5" s="1393" t="s">
        <v>363</v>
      </c>
      <c r="L5" s="1386"/>
      <c r="M5" s="1386"/>
      <c r="N5" s="1397"/>
      <c r="O5" s="224"/>
      <c r="P5" s="224"/>
      <c r="Q5" s="224"/>
      <c r="R5" s="228"/>
      <c r="S5" s="229"/>
      <c r="T5" s="6"/>
      <c r="U5" s="243"/>
      <c r="V5" s="226"/>
      <c r="W5" s="226"/>
      <c r="X5" s="206"/>
      <c r="Y5" s="140"/>
      <c r="Z5" s="221"/>
      <c r="AA5" s="222"/>
      <c r="AB5" s="221"/>
      <c r="AC5" s="223"/>
      <c r="AD5" s="221"/>
      <c r="AE5" s="223"/>
      <c r="AF5" s="223"/>
      <c r="AG5" s="221"/>
      <c r="AH5" s="223"/>
      <c r="AI5" s="224"/>
      <c r="AJ5" s="225"/>
      <c r="AK5" s="206"/>
      <c r="AL5" s="226"/>
      <c r="AM5" s="226"/>
      <c r="AN5" s="226"/>
      <c r="AO5" s="212"/>
      <c r="AP5" s="226"/>
      <c r="AQ5" s="226"/>
      <c r="AR5" s="9"/>
    </row>
    <row r="6" spans="1:44" ht="12" customHeight="1">
      <c r="A6" s="36" t="s">
        <v>195</v>
      </c>
      <c r="B6" s="1402" t="s">
        <v>331</v>
      </c>
      <c r="C6" s="1387"/>
      <c r="D6" s="496"/>
      <c r="E6" s="497"/>
      <c r="F6" s="465"/>
      <c r="G6" s="498"/>
      <c r="H6" s="487"/>
      <c r="I6" s="239"/>
      <c r="J6" s="34" t="s">
        <v>195</v>
      </c>
      <c r="K6" s="1124" t="s">
        <v>262</v>
      </c>
      <c r="L6" s="1124" t="s">
        <v>420</v>
      </c>
      <c r="M6" s="1097" t="s">
        <v>263</v>
      </c>
      <c r="N6" s="1077" t="s">
        <v>241</v>
      </c>
      <c r="O6" s="239"/>
      <c r="P6" s="239"/>
      <c r="Q6" s="239"/>
      <c r="R6" s="239"/>
      <c r="S6" s="240"/>
      <c r="T6" s="6"/>
      <c r="U6" s="206"/>
      <c r="V6" s="226"/>
      <c r="W6" s="226"/>
      <c r="X6" s="206"/>
      <c r="Y6" s="143"/>
      <c r="Z6" s="221"/>
      <c r="AA6" s="223"/>
      <c r="AB6" s="221"/>
      <c r="AC6" s="223"/>
      <c r="AD6" s="221"/>
      <c r="AE6" s="223"/>
      <c r="AF6" s="234"/>
      <c r="AG6" s="221"/>
      <c r="AH6" s="223"/>
      <c r="AI6" s="224"/>
      <c r="AJ6" s="235"/>
      <c r="AK6" s="232"/>
      <c r="AL6" s="236"/>
      <c r="AM6" s="232"/>
      <c r="AN6" s="237"/>
      <c r="AO6" s="232"/>
      <c r="AP6" s="238"/>
      <c r="AQ6" s="238"/>
      <c r="AR6" s="9"/>
    </row>
    <row r="7" spans="1:44" ht="12" customHeight="1">
      <c r="A7" s="45"/>
      <c r="B7" s="471">
        <v>2012</v>
      </c>
      <c r="C7" s="472" t="s">
        <v>447</v>
      </c>
      <c r="D7" s="471">
        <v>2012</v>
      </c>
      <c r="E7" s="472" t="s">
        <v>447</v>
      </c>
      <c r="F7" s="471">
        <v>2012</v>
      </c>
      <c r="G7" s="472" t="s">
        <v>447</v>
      </c>
      <c r="H7" s="499">
        <v>2012</v>
      </c>
      <c r="I7" s="259"/>
      <c r="J7" s="500"/>
      <c r="K7" s="642" t="s">
        <v>261</v>
      </c>
      <c r="L7" s="642" t="s">
        <v>264</v>
      </c>
      <c r="M7" s="1046" t="s">
        <v>265</v>
      </c>
      <c r="N7" s="1125"/>
      <c r="O7" s="260"/>
      <c r="P7" s="1384" t="s">
        <v>251</v>
      </c>
      <c r="Q7" s="1384"/>
      <c r="R7" s="1388"/>
      <c r="S7" s="211"/>
      <c r="T7" s="6"/>
      <c r="U7" s="145"/>
      <c r="V7" s="501"/>
      <c r="W7" s="146"/>
      <c r="X7" s="248"/>
      <c r="Y7" s="144"/>
      <c r="Z7" s="253"/>
      <c r="AA7" s="254"/>
      <c r="AB7" s="253"/>
      <c r="AC7" s="254"/>
      <c r="AD7" s="253"/>
      <c r="AE7" s="254"/>
      <c r="AF7" s="255"/>
      <c r="AG7" s="253"/>
      <c r="AH7" s="254"/>
      <c r="AI7" s="256"/>
      <c r="AJ7" s="9"/>
      <c r="AN7" s="237"/>
      <c r="AP7" s="211"/>
      <c r="AQ7" s="211"/>
      <c r="AR7" s="9"/>
    </row>
    <row r="8" spans="1:44" ht="12" customHeight="1">
      <c r="A8" s="57" t="s">
        <v>201</v>
      </c>
      <c r="B8" s="871">
        <v>142.22410200000002</v>
      </c>
      <c r="C8" s="898">
        <v>-0.02558702338041363</v>
      </c>
      <c r="D8" s="871">
        <v>53.253042</v>
      </c>
      <c r="E8" s="898">
        <v>0.08018340770791088</v>
      </c>
      <c r="F8" s="871">
        <v>47.428729000000004</v>
      </c>
      <c r="G8" s="898">
        <v>-0.16259139549929613</v>
      </c>
      <c r="H8" s="872">
        <v>4.10882699999999</v>
      </c>
      <c r="I8" s="274"/>
      <c r="J8" s="57" t="s">
        <v>201</v>
      </c>
      <c r="K8" s="816">
        <v>0.5757718143899938</v>
      </c>
      <c r="L8" s="816">
        <v>0.21558652987048949</v>
      </c>
      <c r="M8" s="816">
        <v>0.19200771856897586</v>
      </c>
      <c r="N8" s="816">
        <v>0.016633937170540822</v>
      </c>
      <c r="O8" s="274"/>
      <c r="P8" s="274"/>
      <c r="Q8" s="274"/>
      <c r="R8" s="274"/>
      <c r="S8" s="274"/>
      <c r="T8" s="6"/>
      <c r="U8" s="108"/>
      <c r="V8" s="108"/>
      <c r="W8" s="73"/>
      <c r="X8" s="213"/>
      <c r="Y8" s="148"/>
      <c r="Z8" s="108"/>
      <c r="AA8" s="73"/>
      <c r="AB8" s="108"/>
      <c r="AC8" s="73"/>
      <c r="AD8" s="108"/>
      <c r="AE8" s="73"/>
      <c r="AF8" s="273"/>
      <c r="AG8" s="108"/>
      <c r="AH8" s="73"/>
      <c r="AI8" s="205"/>
      <c r="AJ8" s="148"/>
      <c r="AK8" s="252"/>
      <c r="AL8" s="252"/>
      <c r="AM8" s="252"/>
      <c r="AN8" s="252"/>
      <c r="AO8" s="252"/>
      <c r="AP8" s="274"/>
      <c r="AQ8" s="274"/>
      <c r="AR8" s="9"/>
    </row>
    <row r="9" spans="1:68" s="507" customFormat="1" ht="12" customHeight="1">
      <c r="A9" s="68" t="s">
        <v>202</v>
      </c>
      <c r="B9" s="873">
        <v>339.58186800000004</v>
      </c>
      <c r="C9" s="293">
        <v>-0.06743595298473926</v>
      </c>
      <c r="D9" s="873">
        <v>44.18929999999999</v>
      </c>
      <c r="E9" s="293">
        <v>0.0028435911401594183</v>
      </c>
      <c r="F9" s="873">
        <v>220.745332</v>
      </c>
      <c r="G9" s="293">
        <v>0.16766876805822073</v>
      </c>
      <c r="H9" s="874">
        <v>6.197300000000046</v>
      </c>
      <c r="I9" s="274"/>
      <c r="J9" s="68" t="s">
        <v>202</v>
      </c>
      <c r="K9" s="817">
        <v>0.5560409278454163</v>
      </c>
      <c r="L9" s="817">
        <v>0.07235680608494517</v>
      </c>
      <c r="M9" s="817">
        <v>0.3614546322680116</v>
      </c>
      <c r="N9" s="817">
        <v>0.010147633801626959</v>
      </c>
      <c r="O9" s="274"/>
      <c r="P9" s="116"/>
      <c r="Q9" s="116"/>
      <c r="R9" s="116"/>
      <c r="S9" s="274"/>
      <c r="T9" s="116"/>
      <c r="U9" s="108"/>
      <c r="V9" s="108"/>
      <c r="W9" s="73"/>
      <c r="X9" s="213"/>
      <c r="Y9" s="148"/>
      <c r="Z9" s="108"/>
      <c r="AA9" s="73"/>
      <c r="AB9" s="108"/>
      <c r="AC9" s="73"/>
      <c r="AD9" s="108"/>
      <c r="AE9" s="73"/>
      <c r="AF9" s="273"/>
      <c r="AG9" s="108"/>
      <c r="AH9" s="73"/>
      <c r="AI9" s="294"/>
      <c r="AJ9" s="148"/>
      <c r="AK9" s="252"/>
      <c r="AL9" s="252"/>
      <c r="AM9" s="252"/>
      <c r="AN9" s="252"/>
      <c r="AO9" s="252"/>
      <c r="AP9" s="295"/>
      <c r="AQ9" s="295"/>
      <c r="AR9" s="180"/>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row>
    <row r="10" spans="1:43" ht="12" customHeight="1">
      <c r="A10" s="57" t="s">
        <v>203</v>
      </c>
      <c r="B10" s="871">
        <v>89.35508999999999</v>
      </c>
      <c r="C10" s="271">
        <v>-0.10075708116478597</v>
      </c>
      <c r="D10" s="871">
        <v>45.6</v>
      </c>
      <c r="E10" s="271">
        <v>-0.09343936381709739</v>
      </c>
      <c r="F10" s="871">
        <v>110.585831</v>
      </c>
      <c r="G10" s="271">
        <v>0.30855320080463855</v>
      </c>
      <c r="H10" s="872">
        <v>17.490100000000005</v>
      </c>
      <c r="I10" s="274"/>
      <c r="J10" s="57" t="s">
        <v>203</v>
      </c>
      <c r="K10" s="816">
        <v>0.33971312455955527</v>
      </c>
      <c r="L10" s="816">
        <v>0.17336358208486746</v>
      </c>
      <c r="M10" s="816">
        <v>0.42042885504367944</v>
      </c>
      <c r="N10" s="816">
        <v>0.06649443831189784</v>
      </c>
      <c r="O10" s="274"/>
      <c r="P10" s="274"/>
      <c r="Q10" s="274"/>
      <c r="R10" s="274"/>
      <c r="S10" s="274"/>
      <c r="U10" s="108"/>
      <c r="V10" s="108"/>
      <c r="W10" s="73"/>
      <c r="X10" s="213"/>
      <c r="Y10" s="148"/>
      <c r="Z10" s="108"/>
      <c r="AA10" s="73"/>
      <c r="AB10" s="108"/>
      <c r="AC10" s="73"/>
      <c r="AD10" s="108"/>
      <c r="AE10" s="73"/>
      <c r="AF10" s="273"/>
      <c r="AG10" s="108"/>
      <c r="AH10" s="73"/>
      <c r="AI10" s="294"/>
      <c r="AJ10" s="148"/>
      <c r="AK10" s="252"/>
      <c r="AL10" s="252"/>
      <c r="AM10" s="252"/>
      <c r="AN10" s="252"/>
      <c r="AO10" s="252"/>
      <c r="AP10" s="274"/>
      <c r="AQ10" s="274"/>
    </row>
    <row r="11" spans="1:68" s="507" customFormat="1" ht="12" customHeight="1">
      <c r="A11" s="68" t="s">
        <v>204</v>
      </c>
      <c r="B11" s="873">
        <v>168.81483300000002</v>
      </c>
      <c r="C11" s="293">
        <v>-0.05236032260658307</v>
      </c>
      <c r="D11" s="873">
        <v>30.483</v>
      </c>
      <c r="E11" s="293">
        <v>0.08867857142857138</v>
      </c>
      <c r="F11" s="873">
        <v>83.94144</v>
      </c>
      <c r="G11" s="293">
        <v>0.14746270943449558</v>
      </c>
      <c r="H11" s="874">
        <v>8.518551000000008</v>
      </c>
      <c r="I11" s="274"/>
      <c r="J11" s="68" t="s">
        <v>204</v>
      </c>
      <c r="K11" s="817">
        <v>0.5786128738059138</v>
      </c>
      <c r="L11" s="817">
        <v>0.10448048858494366</v>
      </c>
      <c r="M11" s="817">
        <v>0.28770930235618974</v>
      </c>
      <c r="N11" s="817">
        <v>0.029197335252952827</v>
      </c>
      <c r="O11" s="274"/>
      <c r="P11" s="274"/>
      <c r="Q11" s="274"/>
      <c r="R11" s="274"/>
      <c r="S11" s="274"/>
      <c r="T11" s="116"/>
      <c r="U11" s="108"/>
      <c r="V11" s="108"/>
      <c r="W11" s="73"/>
      <c r="X11" s="213"/>
      <c r="Y11" s="148"/>
      <c r="Z11" s="108"/>
      <c r="AA11" s="73"/>
      <c r="AB11" s="108"/>
      <c r="AC11" s="73"/>
      <c r="AD11" s="108"/>
      <c r="AE11" s="73"/>
      <c r="AF11" s="273"/>
      <c r="AG11" s="108"/>
      <c r="AH11" s="73"/>
      <c r="AI11" s="294"/>
      <c r="AJ11" s="148"/>
      <c r="AK11" s="252"/>
      <c r="AL11" s="252"/>
      <c r="AM11" s="252"/>
      <c r="AN11" s="252"/>
      <c r="AO11" s="252"/>
      <c r="AP11" s="274"/>
      <c r="AQ11" s="274"/>
      <c r="AR11" s="180"/>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row>
    <row r="12" spans="1:43" ht="12" customHeight="1">
      <c r="A12" s="57" t="s">
        <v>205</v>
      </c>
      <c r="B12" s="871">
        <v>352.86411400000003</v>
      </c>
      <c r="C12" s="271">
        <v>0.21381600134414636</v>
      </c>
      <c r="D12" s="871">
        <v>33.3</v>
      </c>
      <c r="E12" s="271">
        <v>0.021879890753981668</v>
      </c>
      <c r="F12" s="871">
        <v>110.546493</v>
      </c>
      <c r="G12" s="271">
        <v>-0.05405511882073554</v>
      </c>
      <c r="H12" s="872">
        <v>13.579392999999996</v>
      </c>
      <c r="I12" s="274"/>
      <c r="J12" s="57" t="s">
        <v>205</v>
      </c>
      <c r="K12" s="816">
        <v>0.6914972153089419</v>
      </c>
      <c r="L12" s="816">
        <v>0.06525701071939485</v>
      </c>
      <c r="M12" s="816">
        <v>0.21663464500578106</v>
      </c>
      <c r="N12" s="816">
        <v>0.02661112896588214</v>
      </c>
      <c r="O12" s="274"/>
      <c r="P12" s="274"/>
      <c r="Q12" s="274"/>
      <c r="R12" s="274"/>
      <c r="S12" s="274"/>
      <c r="U12" s="108"/>
      <c r="V12" s="108"/>
      <c r="W12" s="73"/>
      <c r="X12" s="213"/>
      <c r="Y12" s="148"/>
      <c r="Z12" s="108"/>
      <c r="AA12" s="73"/>
      <c r="AB12" s="108"/>
      <c r="AC12" s="73"/>
      <c r="AD12" s="108"/>
      <c r="AE12" s="73"/>
      <c r="AF12" s="273"/>
      <c r="AG12" s="108"/>
      <c r="AH12" s="73"/>
      <c r="AI12" s="294"/>
      <c r="AJ12" s="148"/>
      <c r="AK12" s="252"/>
      <c r="AL12" s="252"/>
      <c r="AM12" s="252"/>
      <c r="AN12" s="252"/>
      <c r="AO12" s="252"/>
      <c r="AP12" s="274"/>
      <c r="AQ12" s="274"/>
    </row>
    <row r="13" spans="1:68" s="507" customFormat="1" ht="12" customHeight="1">
      <c r="A13" s="68" t="s">
        <v>206</v>
      </c>
      <c r="B13" s="873">
        <v>236.84001800000001</v>
      </c>
      <c r="C13" s="293">
        <v>-0.020445019850462542</v>
      </c>
      <c r="D13" s="873">
        <v>43.805</v>
      </c>
      <c r="E13" s="293">
        <v>0.011662817551963078</v>
      </c>
      <c r="F13" s="873">
        <v>73.957182</v>
      </c>
      <c r="G13" s="293">
        <v>-0.08163794747052024</v>
      </c>
      <c r="H13" s="874">
        <v>2.7599999999999416</v>
      </c>
      <c r="I13" s="274"/>
      <c r="J13" s="68" t="s">
        <v>206</v>
      </c>
      <c r="K13" s="817">
        <v>0.6627450189191806</v>
      </c>
      <c r="L13" s="817">
        <v>0.12257871705513343</v>
      </c>
      <c r="M13" s="817">
        <v>0.20695300734101146</v>
      </c>
      <c r="N13" s="817">
        <v>0.007723256684674379</v>
      </c>
      <c r="O13" s="274"/>
      <c r="P13" s="274"/>
      <c r="Q13" s="274"/>
      <c r="R13" s="274"/>
      <c r="S13" s="274"/>
      <c r="T13" s="116"/>
      <c r="U13" s="108"/>
      <c r="V13" s="108"/>
      <c r="W13" s="73"/>
      <c r="X13" s="213"/>
      <c r="Y13" s="148"/>
      <c r="Z13" s="108"/>
      <c r="AA13" s="73"/>
      <c r="AB13" s="108"/>
      <c r="AC13" s="73"/>
      <c r="AD13" s="108"/>
      <c r="AE13" s="73"/>
      <c r="AF13" s="273"/>
      <c r="AG13" s="108"/>
      <c r="AH13" s="73"/>
      <c r="AI13" s="294"/>
      <c r="AJ13" s="148"/>
      <c r="AK13" s="252"/>
      <c r="AL13" s="252"/>
      <c r="AM13" s="252"/>
      <c r="AN13" s="252"/>
      <c r="AO13" s="252"/>
      <c r="AP13" s="274"/>
      <c r="AQ13" s="274"/>
      <c r="AR13" s="180"/>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row>
    <row r="14" spans="1:43" ht="12" customHeight="1">
      <c r="A14" s="57" t="s">
        <v>207</v>
      </c>
      <c r="B14" s="871">
        <v>90.58091</v>
      </c>
      <c r="C14" s="271">
        <v>0.010503925480490839</v>
      </c>
      <c r="D14" s="871">
        <v>22.3</v>
      </c>
      <c r="E14" s="271">
        <v>-0.06694560669456062</v>
      </c>
      <c r="F14" s="871">
        <v>57.8738</v>
      </c>
      <c r="G14" s="271">
        <v>-0.03070326762356168</v>
      </c>
      <c r="H14" s="872">
        <v>9.199999999999985</v>
      </c>
      <c r="I14" s="274"/>
      <c r="J14" s="57" t="s">
        <v>207</v>
      </c>
      <c r="K14" s="816">
        <v>0.5033539272186874</v>
      </c>
      <c r="L14" s="816">
        <v>0.12392006855502698</v>
      </c>
      <c r="M14" s="816">
        <v>0.32160202975515345</v>
      </c>
      <c r="N14" s="816">
        <v>0.05112397447113213</v>
      </c>
      <c r="O14" s="274"/>
      <c r="P14" s="274"/>
      <c r="Q14" s="274"/>
      <c r="R14" s="274"/>
      <c r="S14" s="274"/>
      <c r="U14" s="108"/>
      <c r="V14" s="108"/>
      <c r="W14" s="73"/>
      <c r="X14" s="213"/>
      <c r="Y14" s="148"/>
      <c r="Z14" s="108"/>
      <c r="AA14" s="73"/>
      <c r="AB14" s="108"/>
      <c r="AC14" s="73"/>
      <c r="AD14" s="108"/>
      <c r="AE14" s="73"/>
      <c r="AF14" s="273"/>
      <c r="AG14" s="108"/>
      <c r="AH14" s="73"/>
      <c r="AI14" s="294"/>
      <c r="AJ14" s="148"/>
      <c r="AK14" s="252"/>
      <c r="AL14" s="252"/>
      <c r="AM14" s="252"/>
      <c r="AN14" s="252"/>
      <c r="AO14" s="252"/>
      <c r="AP14" s="274"/>
      <c r="AQ14" s="274"/>
    </row>
    <row r="15" spans="1:68" s="507" customFormat="1" ht="12" customHeight="1">
      <c r="A15" s="68" t="s">
        <v>208</v>
      </c>
      <c r="B15" s="873">
        <v>102.800107</v>
      </c>
      <c r="C15" s="293">
        <v>0.1917194802842563</v>
      </c>
      <c r="D15" s="873">
        <v>7.660119000000006</v>
      </c>
      <c r="E15" s="293">
        <v>0.02380633520449149</v>
      </c>
      <c r="F15" s="873">
        <v>110.53602900000001</v>
      </c>
      <c r="G15" s="293">
        <v>-0.13592307340956777</v>
      </c>
      <c r="H15" s="874">
        <v>0</v>
      </c>
      <c r="I15" s="274"/>
      <c r="J15" s="68" t="s">
        <v>208</v>
      </c>
      <c r="K15" s="817">
        <v>0.46516673778023976</v>
      </c>
      <c r="L15" s="817">
        <v>0.034661759313523235</v>
      </c>
      <c r="M15" s="817">
        <v>0.500171502906237</v>
      </c>
      <c r="N15" s="817">
        <v>0</v>
      </c>
      <c r="O15" s="274"/>
      <c r="P15" s="274"/>
      <c r="Q15" s="274"/>
      <c r="R15" s="274"/>
      <c r="S15" s="274"/>
      <c r="T15" s="116"/>
      <c r="U15" s="108"/>
      <c r="V15" s="108"/>
      <c r="W15" s="73"/>
      <c r="X15" s="213"/>
      <c r="Y15" s="148"/>
      <c r="Z15" s="108"/>
      <c r="AA15" s="73"/>
      <c r="AB15" s="108"/>
      <c r="AC15" s="73"/>
      <c r="AD15" s="108"/>
      <c r="AE15" s="73"/>
      <c r="AF15" s="273"/>
      <c r="AG15" s="108"/>
      <c r="AH15" s="73"/>
      <c r="AI15" s="294"/>
      <c r="AJ15" s="148"/>
      <c r="AK15" s="252"/>
      <c r="AL15" s="252"/>
      <c r="AM15" s="252"/>
      <c r="AN15" s="252"/>
      <c r="AO15" s="252"/>
      <c r="AP15" s="274"/>
      <c r="AQ15" s="274"/>
      <c r="AR15" s="180"/>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row>
    <row r="16" spans="1:43" ht="12" customHeight="1">
      <c r="A16" s="57" t="s">
        <v>209</v>
      </c>
      <c r="B16" s="871">
        <v>79.073601</v>
      </c>
      <c r="C16" s="271">
        <v>-0.14358388827895063</v>
      </c>
      <c r="D16" s="871">
        <v>15.65</v>
      </c>
      <c r="E16" s="271">
        <v>0.036423841059602724</v>
      </c>
      <c r="F16" s="871">
        <v>63.968298</v>
      </c>
      <c r="G16" s="271">
        <v>0.10330104658917394</v>
      </c>
      <c r="H16" s="872">
        <v>0.7780000000000146</v>
      </c>
      <c r="I16" s="274"/>
      <c r="J16" s="57" t="s">
        <v>209</v>
      </c>
      <c r="K16" s="816">
        <v>0.49585283176231265</v>
      </c>
      <c r="L16" s="816">
        <v>0.09813764289146505</v>
      </c>
      <c r="M16" s="816">
        <v>0.4011308616932151</v>
      </c>
      <c r="N16" s="816">
        <v>0.004878663653007108</v>
      </c>
      <c r="O16" s="274"/>
      <c r="P16" s="274"/>
      <c r="Q16" s="274"/>
      <c r="R16" s="274"/>
      <c r="S16" s="274"/>
      <c r="U16" s="108"/>
      <c r="V16" s="108"/>
      <c r="W16" s="73"/>
      <c r="X16" s="213"/>
      <c r="Y16" s="148"/>
      <c r="Z16" s="108"/>
      <c r="AA16" s="73"/>
      <c r="AB16" s="108"/>
      <c r="AC16" s="73"/>
      <c r="AD16" s="108"/>
      <c r="AE16" s="73"/>
      <c r="AF16" s="273"/>
      <c r="AG16" s="108"/>
      <c r="AH16" s="73"/>
      <c r="AI16" s="294"/>
      <c r="AJ16" s="148"/>
      <c r="AK16" s="252"/>
      <c r="AL16" s="252"/>
      <c r="AM16" s="252"/>
      <c r="AN16" s="252"/>
      <c r="AO16" s="252"/>
      <c r="AP16" s="274"/>
      <c r="AQ16" s="274"/>
    </row>
    <row r="17" spans="1:68" s="507" customFormat="1" ht="12" customHeight="1">
      <c r="A17" s="68" t="s">
        <v>210</v>
      </c>
      <c r="B17" s="873">
        <v>193.111</v>
      </c>
      <c r="C17" s="293">
        <v>0.014462223809873942</v>
      </c>
      <c r="D17" s="873">
        <v>35.132</v>
      </c>
      <c r="E17" s="293">
        <v>0.2680285858658775</v>
      </c>
      <c r="F17" s="873">
        <v>255.017</v>
      </c>
      <c r="G17" s="293">
        <v>0.09941497777605335</v>
      </c>
      <c r="H17" s="874">
        <v>23.04</v>
      </c>
      <c r="I17" s="274"/>
      <c r="J17" s="68" t="s">
        <v>210</v>
      </c>
      <c r="K17" s="817">
        <v>0.3814161564289947</v>
      </c>
      <c r="L17" s="817">
        <v>0.06938968990716966</v>
      </c>
      <c r="M17" s="817">
        <v>0.5036875370333794</v>
      </c>
      <c r="N17" s="817">
        <v>0.045506616630456256</v>
      </c>
      <c r="O17" s="274"/>
      <c r="P17" s="274"/>
      <c r="Q17" s="274"/>
      <c r="R17" s="274"/>
      <c r="S17" s="274"/>
      <c r="T17" s="116"/>
      <c r="U17" s="108"/>
      <c r="V17" s="108"/>
      <c r="W17" s="73"/>
      <c r="X17" s="213"/>
      <c r="Y17" s="148"/>
      <c r="Z17" s="108"/>
      <c r="AA17" s="73"/>
      <c r="AB17" s="108"/>
      <c r="AC17" s="73"/>
      <c r="AD17" s="108"/>
      <c r="AE17" s="73"/>
      <c r="AF17" s="273"/>
      <c r="AG17" s="108"/>
      <c r="AH17" s="73"/>
      <c r="AI17" s="294"/>
      <c r="AJ17" s="148"/>
      <c r="AK17" s="252"/>
      <c r="AL17" s="252"/>
      <c r="AM17" s="252"/>
      <c r="AN17" s="252"/>
      <c r="AO17" s="252"/>
      <c r="AP17" s="274"/>
      <c r="AQ17" s="274"/>
      <c r="AR17" s="180"/>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row>
    <row r="18" spans="1:43" ht="12" customHeight="1">
      <c r="A18" s="57" t="s">
        <v>211</v>
      </c>
      <c r="B18" s="871">
        <v>86.34089999999999</v>
      </c>
      <c r="C18" s="271">
        <v>0.1588293717368836</v>
      </c>
      <c r="D18" s="871">
        <v>19</v>
      </c>
      <c r="E18" s="271">
        <v>-0.02564102564102566</v>
      </c>
      <c r="F18" s="871">
        <v>29.5925</v>
      </c>
      <c r="G18" s="271">
        <v>-0.09947811268505703</v>
      </c>
      <c r="H18" s="872">
        <v>11.035300000000017</v>
      </c>
      <c r="I18" s="274"/>
      <c r="J18" s="57" t="s">
        <v>211</v>
      </c>
      <c r="K18" s="816">
        <v>0.591502835881939</v>
      </c>
      <c r="L18" s="816">
        <v>0.13016489151441368</v>
      </c>
      <c r="M18" s="816">
        <v>0.20273181853369934</v>
      </c>
      <c r="N18" s="816">
        <v>0.07560045406994799</v>
      </c>
      <c r="O18" s="274"/>
      <c r="P18" s="274"/>
      <c r="Q18" s="1205"/>
      <c r="R18" s="274"/>
      <c r="S18" s="274"/>
      <c r="U18" s="108"/>
      <c r="V18" s="108"/>
      <c r="W18" s="73"/>
      <c r="X18" s="213"/>
      <c r="Y18" s="148"/>
      <c r="Z18" s="108"/>
      <c r="AA18" s="73"/>
      <c r="AB18" s="108"/>
      <c r="AC18" s="73"/>
      <c r="AD18" s="108"/>
      <c r="AE18" s="73"/>
      <c r="AF18" s="273"/>
      <c r="AG18" s="108"/>
      <c r="AH18" s="73"/>
      <c r="AI18" s="294"/>
      <c r="AJ18" s="148"/>
      <c r="AK18" s="252"/>
      <c r="AL18" s="252"/>
      <c r="AM18" s="252"/>
      <c r="AN18" s="252"/>
      <c r="AO18" s="252"/>
      <c r="AP18" s="274"/>
      <c r="AQ18" s="274"/>
    </row>
    <row r="19" spans="1:68" s="507" customFormat="1" ht="12" customHeight="1">
      <c r="A19" s="68" t="s">
        <v>212</v>
      </c>
      <c r="B19" s="873">
        <v>204.61954999999998</v>
      </c>
      <c r="C19" s="293">
        <v>0.2165542854684499</v>
      </c>
      <c r="D19" s="873">
        <v>40.917</v>
      </c>
      <c r="E19" s="293">
        <v>0.06446577694528988</v>
      </c>
      <c r="F19" s="873">
        <v>70.234016</v>
      </c>
      <c r="G19" s="293">
        <v>-0.20132252426556263</v>
      </c>
      <c r="H19" s="874">
        <v>8.048562000000034</v>
      </c>
      <c r="I19" s="274"/>
      <c r="J19" s="68" t="s">
        <v>212</v>
      </c>
      <c r="K19" s="817">
        <v>0.6318945741834002</v>
      </c>
      <c r="L19" s="817">
        <v>0.1263575757637146</v>
      </c>
      <c r="M19" s="817">
        <v>0.2168927340203325</v>
      </c>
      <c r="N19" s="817">
        <v>0.024855116032552697</v>
      </c>
      <c r="O19" s="274"/>
      <c r="P19" s="274"/>
      <c r="Q19" s="274"/>
      <c r="R19" s="274"/>
      <c r="S19" s="274"/>
      <c r="T19" s="116"/>
      <c r="U19" s="108"/>
      <c r="V19" s="108"/>
      <c r="W19" s="73"/>
      <c r="X19" s="213"/>
      <c r="Y19" s="148"/>
      <c r="Z19" s="108"/>
      <c r="AA19" s="73"/>
      <c r="AB19" s="108"/>
      <c r="AC19" s="73"/>
      <c r="AD19" s="108"/>
      <c r="AE19" s="73"/>
      <c r="AF19" s="273"/>
      <c r="AG19" s="108"/>
      <c r="AH19" s="73"/>
      <c r="AI19" s="294"/>
      <c r="AJ19" s="148"/>
      <c r="AK19" s="252"/>
      <c r="AL19" s="252"/>
      <c r="AM19" s="252"/>
      <c r="AN19" s="252"/>
      <c r="AO19" s="252"/>
      <c r="AP19" s="274"/>
      <c r="AQ19" s="274"/>
      <c r="AR19" s="180"/>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row>
    <row r="20" spans="1:43" ht="12" customHeight="1">
      <c r="A20" s="57" t="s">
        <v>213</v>
      </c>
      <c r="B20" s="871">
        <v>336.318</v>
      </c>
      <c r="C20" s="271">
        <v>0.025672461116194034</v>
      </c>
      <c r="D20" s="871">
        <v>13.167899999999994</v>
      </c>
      <c r="E20" s="271">
        <v>0.012915384615384218</v>
      </c>
      <c r="F20" s="871">
        <v>115.3458</v>
      </c>
      <c r="G20" s="271">
        <v>-0.029043065423078218</v>
      </c>
      <c r="H20" s="872">
        <v>3.0874999999999564</v>
      </c>
      <c r="I20" s="274"/>
      <c r="J20" s="57" t="s">
        <v>213</v>
      </c>
      <c r="K20" s="816">
        <v>0.718752297405193</v>
      </c>
      <c r="L20" s="816">
        <v>0.02814139706171492</v>
      </c>
      <c r="M20" s="816">
        <v>0.24650794410658938</v>
      </c>
      <c r="N20" s="816">
        <v>0.006598361426502603</v>
      </c>
      <c r="O20" s="274"/>
      <c r="P20" s="274"/>
      <c r="Q20" s="274"/>
      <c r="R20" s="274"/>
      <c r="S20" s="274"/>
      <c r="U20" s="108"/>
      <c r="V20" s="108"/>
      <c r="W20" s="73"/>
      <c r="X20" s="213"/>
      <c r="Y20" s="148"/>
      <c r="Z20" s="108"/>
      <c r="AA20" s="73"/>
      <c r="AB20" s="108"/>
      <c r="AC20" s="73"/>
      <c r="AD20" s="108"/>
      <c r="AE20" s="73"/>
      <c r="AF20" s="273"/>
      <c r="AG20" s="108"/>
      <c r="AH20" s="73"/>
      <c r="AI20" s="294"/>
      <c r="AJ20" s="148"/>
      <c r="AK20" s="252"/>
      <c r="AL20" s="252"/>
      <c r="AM20" s="252"/>
      <c r="AN20" s="252"/>
      <c r="AO20" s="252"/>
      <c r="AP20" s="274"/>
      <c r="AQ20" s="274"/>
    </row>
    <row r="21" spans="1:68" s="507" customFormat="1" ht="12" customHeight="1">
      <c r="A21" s="68" t="s">
        <v>214</v>
      </c>
      <c r="B21" s="873">
        <v>370.10711499999996</v>
      </c>
      <c r="C21" s="293">
        <v>-0.01861592525413458</v>
      </c>
      <c r="D21" s="873">
        <v>106.76425299999997</v>
      </c>
      <c r="E21" s="293">
        <v>-0.0019329160545814572</v>
      </c>
      <c r="F21" s="873">
        <v>288.490887</v>
      </c>
      <c r="G21" s="293">
        <v>-0.00921687174876773</v>
      </c>
      <c r="H21" s="874">
        <v>4.329940000000002</v>
      </c>
      <c r="I21" s="274"/>
      <c r="J21" s="68" t="s">
        <v>214</v>
      </c>
      <c r="K21" s="817">
        <v>0.4808508094589683</v>
      </c>
      <c r="L21" s="817">
        <v>0.13871032302724595</v>
      </c>
      <c r="M21" s="817">
        <v>0.37481332001814055</v>
      </c>
      <c r="N21" s="817">
        <v>0.005625547495645324</v>
      </c>
      <c r="O21" s="274"/>
      <c r="P21" s="274"/>
      <c r="Q21" s="274"/>
      <c r="R21" s="274"/>
      <c r="S21" s="274"/>
      <c r="T21" s="116"/>
      <c r="U21" s="108"/>
      <c r="V21" s="108"/>
      <c r="W21" s="73"/>
      <c r="X21" s="213"/>
      <c r="Y21" s="148"/>
      <c r="Z21" s="108"/>
      <c r="AA21" s="73"/>
      <c r="AB21" s="108"/>
      <c r="AC21" s="73"/>
      <c r="AD21" s="108"/>
      <c r="AE21" s="73"/>
      <c r="AF21" s="273"/>
      <c r="AG21" s="108"/>
      <c r="AH21" s="73"/>
      <c r="AI21" s="294"/>
      <c r="AJ21" s="148"/>
      <c r="AK21" s="252"/>
      <c r="AL21" s="252"/>
      <c r="AM21" s="252"/>
      <c r="AN21" s="252"/>
      <c r="AO21" s="252"/>
      <c r="AP21" s="274"/>
      <c r="AQ21" s="274"/>
      <c r="AR21" s="180"/>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row>
    <row r="22" spans="1:43" ht="12" customHeight="1">
      <c r="A22" s="57" t="s">
        <v>215</v>
      </c>
      <c r="B22" s="871">
        <v>177.88322399999998</v>
      </c>
      <c r="C22" s="271">
        <v>0.22674057578012907</v>
      </c>
      <c r="D22" s="871">
        <v>26.326361999999992</v>
      </c>
      <c r="E22" s="271">
        <v>-0.018324665019924025</v>
      </c>
      <c r="F22" s="871">
        <v>68.69835</v>
      </c>
      <c r="G22" s="271">
        <v>0.28971277294061304</v>
      </c>
      <c r="H22" s="872">
        <v>0.3</v>
      </c>
      <c r="I22" s="274"/>
      <c r="J22" s="57" t="s">
        <v>215</v>
      </c>
      <c r="K22" s="816">
        <v>0.6510909844141569</v>
      </c>
      <c r="L22" s="816">
        <v>0.09636016576033865</v>
      </c>
      <c r="M22" s="816">
        <v>0.2514507850899324</v>
      </c>
      <c r="N22" s="816">
        <v>0.0010980647355719566</v>
      </c>
      <c r="O22" s="274"/>
      <c r="P22" s="274"/>
      <c r="Q22" s="274"/>
      <c r="R22" s="274"/>
      <c r="S22" s="274"/>
      <c r="U22" s="108"/>
      <c r="V22" s="108"/>
      <c r="W22" s="73"/>
      <c r="X22" s="213"/>
      <c r="Y22" s="148"/>
      <c r="Z22" s="108"/>
      <c r="AA22" s="73"/>
      <c r="AB22" s="108"/>
      <c r="AC22" s="73"/>
      <c r="AD22" s="108"/>
      <c r="AE22" s="73"/>
      <c r="AF22" s="273"/>
      <c r="AG22" s="108"/>
      <c r="AH22" s="73"/>
      <c r="AI22" s="294"/>
      <c r="AJ22" s="148"/>
      <c r="AK22" s="252"/>
      <c r="AL22" s="252"/>
      <c r="AM22" s="252"/>
      <c r="AN22" s="252"/>
      <c r="AO22" s="252"/>
      <c r="AP22" s="274"/>
      <c r="AQ22" s="274"/>
    </row>
    <row r="23" spans="1:68" s="507" customFormat="1" ht="12" customHeight="1">
      <c r="A23" s="68" t="s">
        <v>216</v>
      </c>
      <c r="B23" s="873">
        <v>182.013949</v>
      </c>
      <c r="C23" s="293">
        <v>-0.03131207143966641</v>
      </c>
      <c r="D23" s="873">
        <v>19.8973</v>
      </c>
      <c r="E23" s="293">
        <v>0.17073242486290538</v>
      </c>
      <c r="F23" s="873">
        <v>114.876028</v>
      </c>
      <c r="G23" s="293">
        <v>-0.20925466701807216</v>
      </c>
      <c r="H23" s="874">
        <v>16.470999999999986</v>
      </c>
      <c r="I23" s="274"/>
      <c r="J23" s="68" t="s">
        <v>216</v>
      </c>
      <c r="K23" s="817">
        <v>0.5461648263877928</v>
      </c>
      <c r="L23" s="817">
        <v>0.059705343792556424</v>
      </c>
      <c r="M23" s="817">
        <v>0.344705701037997</v>
      </c>
      <c r="N23" s="817">
        <v>0.049424128781653594</v>
      </c>
      <c r="O23" s="274"/>
      <c r="P23" s="1384" t="s">
        <v>326</v>
      </c>
      <c r="Q23" s="1384"/>
      <c r="R23" s="1385"/>
      <c r="S23" s="274"/>
      <c r="T23" s="116"/>
      <c r="U23" s="108"/>
      <c r="V23" s="108"/>
      <c r="W23" s="73"/>
      <c r="X23" s="213"/>
      <c r="Y23" s="148"/>
      <c r="Z23" s="108"/>
      <c r="AA23" s="73"/>
      <c r="AB23" s="108"/>
      <c r="AC23" s="73"/>
      <c r="AD23" s="108"/>
      <c r="AE23" s="73"/>
      <c r="AF23" s="273"/>
      <c r="AG23" s="108"/>
      <c r="AH23" s="73"/>
      <c r="AI23" s="294"/>
      <c r="AJ23" s="148"/>
      <c r="AK23" s="252"/>
      <c r="AL23" s="252"/>
      <c r="AM23" s="252"/>
      <c r="AN23" s="252"/>
      <c r="AO23" s="252"/>
      <c r="AP23" s="274"/>
      <c r="AQ23" s="274"/>
      <c r="AR23" s="180"/>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row>
    <row r="24" spans="1:43" ht="12" customHeight="1">
      <c r="A24" s="57" t="s">
        <v>217</v>
      </c>
      <c r="B24" s="871">
        <v>421.528109</v>
      </c>
      <c r="C24" s="271">
        <v>-0.026466290714636354</v>
      </c>
      <c r="D24" s="871">
        <v>80</v>
      </c>
      <c r="E24" s="271">
        <v>-0.1578947368421053</v>
      </c>
      <c r="F24" s="871">
        <v>101.44906399999999</v>
      </c>
      <c r="G24" s="271">
        <v>0.024544391660929588</v>
      </c>
      <c r="H24" s="872">
        <v>4.245827000000005</v>
      </c>
      <c r="I24" s="274"/>
      <c r="J24" s="57" t="s">
        <v>217</v>
      </c>
      <c r="K24" s="816">
        <v>0.6941899582196327</v>
      </c>
      <c r="L24" s="816">
        <v>0.13174731523674169</v>
      </c>
      <c r="M24" s="816">
        <v>0.1670705226910048</v>
      </c>
      <c r="N24" s="816">
        <v>0.006992203852620874</v>
      </c>
      <c r="O24" s="274"/>
      <c r="P24" s="116"/>
      <c r="Q24" s="116"/>
      <c r="S24" s="274"/>
      <c r="U24" s="108"/>
      <c r="V24" s="108"/>
      <c r="W24" s="73"/>
      <c r="X24" s="213"/>
      <c r="Y24" s="148"/>
      <c r="Z24" s="108"/>
      <c r="AA24" s="73"/>
      <c r="AB24" s="108"/>
      <c r="AC24" s="73"/>
      <c r="AD24" s="108"/>
      <c r="AE24" s="73"/>
      <c r="AF24" s="273"/>
      <c r="AG24" s="108"/>
      <c r="AH24" s="73"/>
      <c r="AI24" s="294"/>
      <c r="AJ24" s="148"/>
      <c r="AK24" s="252"/>
      <c r="AL24" s="252"/>
      <c r="AM24" s="252"/>
      <c r="AN24" s="252"/>
      <c r="AO24" s="252"/>
      <c r="AP24" s="274"/>
      <c r="AQ24" s="274"/>
    </row>
    <row r="25" spans="1:68" s="507" customFormat="1" ht="12" customHeight="1">
      <c r="A25" s="68" t="s">
        <v>218</v>
      </c>
      <c r="B25" s="873">
        <v>184.79329800000002</v>
      </c>
      <c r="C25" s="293">
        <v>-0.01528341429608282</v>
      </c>
      <c r="D25" s="873">
        <v>35</v>
      </c>
      <c r="E25" s="293">
        <v>0.02941176470588225</v>
      </c>
      <c r="F25" s="873">
        <v>83.313245</v>
      </c>
      <c r="G25" s="293">
        <v>-0.16874955918553491</v>
      </c>
      <c r="H25" s="874">
        <v>10.90100099999999</v>
      </c>
      <c r="I25" s="274"/>
      <c r="J25" s="68" t="s">
        <v>218</v>
      </c>
      <c r="K25" s="817">
        <v>0.5884995489152962</v>
      </c>
      <c r="L25" s="817">
        <v>0.11146229021809743</v>
      </c>
      <c r="M25" s="817">
        <v>0.2653224312343273</v>
      </c>
      <c r="N25" s="817">
        <v>0.03471572963227912</v>
      </c>
      <c r="O25" s="274"/>
      <c r="P25" s="116"/>
      <c r="Q25" s="116"/>
      <c r="R25" s="116"/>
      <c r="S25" s="274"/>
      <c r="T25" s="116"/>
      <c r="U25" s="108"/>
      <c r="V25" s="108"/>
      <c r="W25" s="73"/>
      <c r="X25" s="213"/>
      <c r="Y25" s="148"/>
      <c r="Z25" s="108"/>
      <c r="AA25" s="73"/>
      <c r="AB25" s="108"/>
      <c r="AC25" s="73"/>
      <c r="AD25" s="108"/>
      <c r="AE25" s="73"/>
      <c r="AF25" s="273"/>
      <c r="AG25" s="108"/>
      <c r="AH25" s="73"/>
      <c r="AI25" s="294"/>
      <c r="AJ25" s="148"/>
      <c r="AK25" s="252"/>
      <c r="AL25" s="252"/>
      <c r="AM25" s="252"/>
      <c r="AN25" s="252"/>
      <c r="AO25" s="252"/>
      <c r="AP25" s="295"/>
      <c r="AQ25" s="303"/>
      <c r="AR25" s="304"/>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row>
    <row r="26" spans="1:43" ht="12" customHeight="1">
      <c r="A26" s="57" t="s">
        <v>219</v>
      </c>
      <c r="B26" s="871">
        <v>142.47597</v>
      </c>
      <c r="C26" s="271">
        <v>-0.06134088164509811</v>
      </c>
      <c r="D26" s="871">
        <v>25.415</v>
      </c>
      <c r="E26" s="271">
        <v>0.03671221700999383</v>
      </c>
      <c r="F26" s="871">
        <v>63.597612999999996</v>
      </c>
      <c r="G26" s="271">
        <v>0.005591249762823214</v>
      </c>
      <c r="H26" s="872">
        <v>19.605</v>
      </c>
      <c r="I26" s="274"/>
      <c r="J26" s="57" t="s">
        <v>219</v>
      </c>
      <c r="K26" s="816">
        <v>0.5674217887121393</v>
      </c>
      <c r="L26" s="816">
        <v>0.10121724217858646</v>
      </c>
      <c r="M26" s="816">
        <v>0.2532825102105457</v>
      </c>
      <c r="N26" s="816">
        <v>0.07807845889872855</v>
      </c>
      <c r="O26" s="274"/>
      <c r="P26" s="274"/>
      <c r="Q26" s="274"/>
      <c r="R26" s="274"/>
      <c r="S26" s="274"/>
      <c r="U26" s="108"/>
      <c r="V26" s="108"/>
      <c r="W26" s="73"/>
      <c r="X26" s="213"/>
      <c r="Y26" s="148"/>
      <c r="Z26" s="108"/>
      <c r="AA26" s="73"/>
      <c r="AB26" s="108"/>
      <c r="AC26" s="73"/>
      <c r="AD26" s="108"/>
      <c r="AE26" s="73"/>
      <c r="AF26" s="273"/>
      <c r="AG26" s="108"/>
      <c r="AH26" s="73"/>
      <c r="AI26" s="294"/>
      <c r="AJ26" s="148"/>
      <c r="AK26" s="252"/>
      <c r="AL26" s="252"/>
      <c r="AM26" s="252"/>
      <c r="AN26" s="252"/>
      <c r="AO26" s="252"/>
      <c r="AP26" s="274"/>
      <c r="AQ26" s="274"/>
    </row>
    <row r="27" spans="1:68" s="507" customFormat="1" ht="12" customHeight="1">
      <c r="A27" s="68" t="s">
        <v>220</v>
      </c>
      <c r="B27" s="873">
        <v>346.819757</v>
      </c>
      <c r="C27" s="293">
        <v>0.11216197981979657</v>
      </c>
      <c r="D27" s="873">
        <v>80.91395699999994</v>
      </c>
      <c r="E27" s="293">
        <v>-0.16147690365798406</v>
      </c>
      <c r="F27" s="873">
        <v>218.329245</v>
      </c>
      <c r="G27" s="293">
        <v>-0.08276455408515805</v>
      </c>
      <c r="H27" s="874">
        <v>4.428160000000033</v>
      </c>
      <c r="I27" s="274"/>
      <c r="J27" s="68" t="s">
        <v>220</v>
      </c>
      <c r="K27" s="817">
        <v>0.5331660139083313</v>
      </c>
      <c r="L27" s="817">
        <v>0.12438902643957533</v>
      </c>
      <c r="M27" s="817">
        <v>0.335637549265296</v>
      </c>
      <c r="N27" s="817">
        <v>0.006807410386797353</v>
      </c>
      <c r="O27" s="274"/>
      <c r="P27" s="274"/>
      <c r="Q27" s="274"/>
      <c r="R27" s="274"/>
      <c r="S27" s="274"/>
      <c r="T27" s="116"/>
      <c r="U27" s="108"/>
      <c r="V27" s="108"/>
      <c r="W27" s="73"/>
      <c r="X27" s="213"/>
      <c r="Y27" s="148"/>
      <c r="Z27" s="108"/>
      <c r="AA27" s="73"/>
      <c r="AB27" s="108"/>
      <c r="AC27" s="73"/>
      <c r="AD27" s="108"/>
      <c r="AE27" s="73"/>
      <c r="AF27" s="273"/>
      <c r="AG27" s="108"/>
      <c r="AH27" s="73"/>
      <c r="AI27" s="294"/>
      <c r="AJ27" s="148"/>
      <c r="AK27" s="252"/>
      <c r="AL27" s="252"/>
      <c r="AM27" s="252"/>
      <c r="AN27" s="252"/>
      <c r="AO27" s="252"/>
      <c r="AP27" s="274"/>
      <c r="AQ27" s="274"/>
      <c r="AR27" s="180"/>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row>
    <row r="28" spans="1:43" ht="12" customHeight="1">
      <c r="A28" s="57" t="s">
        <v>221</v>
      </c>
      <c r="B28" s="871">
        <v>463.375</v>
      </c>
      <c r="C28" s="271">
        <v>-0.027360886631263015</v>
      </c>
      <c r="D28" s="871">
        <v>90</v>
      </c>
      <c r="E28" s="271">
        <v>0.07526881720430101</v>
      </c>
      <c r="F28" s="871">
        <v>221.14</v>
      </c>
      <c r="G28" s="271">
        <v>0.0246026965667423</v>
      </c>
      <c r="H28" s="872">
        <v>11.475</v>
      </c>
      <c r="I28" s="274"/>
      <c r="J28" s="57" t="s">
        <v>221</v>
      </c>
      <c r="K28" s="816">
        <v>0.5895431239583201</v>
      </c>
      <c r="L28" s="816">
        <v>0.11450527360398988</v>
      </c>
      <c r="M28" s="816">
        <v>0.28135218005318136</v>
      </c>
      <c r="N28" s="816">
        <v>0.014599422384508709</v>
      </c>
      <c r="O28" s="274"/>
      <c r="P28" s="274"/>
      <c r="Q28" s="274"/>
      <c r="R28" s="274"/>
      <c r="S28" s="274"/>
      <c r="U28" s="108"/>
      <c r="V28" s="108"/>
      <c r="W28" s="73"/>
      <c r="X28" s="213"/>
      <c r="Y28" s="148"/>
      <c r="Z28" s="108"/>
      <c r="AA28" s="73"/>
      <c r="AB28" s="108"/>
      <c r="AC28" s="73"/>
      <c r="AD28" s="108"/>
      <c r="AE28" s="73"/>
      <c r="AF28" s="273"/>
      <c r="AG28" s="108"/>
      <c r="AH28" s="73"/>
      <c r="AI28" s="294"/>
      <c r="AJ28" s="148"/>
      <c r="AK28" s="252"/>
      <c r="AL28" s="252"/>
      <c r="AM28" s="252"/>
      <c r="AN28" s="252"/>
      <c r="AO28" s="252"/>
      <c r="AP28" s="274"/>
      <c r="AQ28" s="274"/>
    </row>
    <row r="29" spans="1:68" s="507" customFormat="1" ht="12" customHeight="1">
      <c r="A29" s="79" t="s">
        <v>222</v>
      </c>
      <c r="B29" s="875">
        <v>4711.520514999999</v>
      </c>
      <c r="C29" s="308">
        <v>0.01980799829088431</v>
      </c>
      <c r="D29" s="875">
        <v>868.7742330000004</v>
      </c>
      <c r="E29" s="308">
        <v>-0.009575047349143495</v>
      </c>
      <c r="F29" s="875">
        <v>2509.6668820000004</v>
      </c>
      <c r="G29" s="308">
        <v>-0.005667775602551162</v>
      </c>
      <c r="H29" s="876">
        <v>179.59946100000153</v>
      </c>
      <c r="I29" s="311"/>
      <c r="J29" s="79" t="s">
        <v>222</v>
      </c>
      <c r="K29" s="818">
        <v>0.5697425127105816</v>
      </c>
      <c r="L29" s="818">
        <v>0.1050568734470699</v>
      </c>
      <c r="M29" s="818">
        <v>0.30348247680657947</v>
      </c>
      <c r="N29" s="818">
        <v>0.02171813703576901</v>
      </c>
      <c r="O29" s="311"/>
      <c r="P29" s="311"/>
      <c r="Q29" s="311"/>
      <c r="R29" s="311"/>
      <c r="S29" s="311"/>
      <c r="T29" s="328"/>
      <c r="U29" s="159"/>
      <c r="V29" s="159"/>
      <c r="W29" s="84"/>
      <c r="X29" s="309"/>
      <c r="Y29" s="158"/>
      <c r="Z29" s="159"/>
      <c r="AA29" s="84"/>
      <c r="AB29" s="159"/>
      <c r="AC29" s="84"/>
      <c r="AD29" s="159"/>
      <c r="AE29" s="84"/>
      <c r="AF29" s="310"/>
      <c r="AG29" s="159"/>
      <c r="AH29" s="84"/>
      <c r="AI29" s="204"/>
      <c r="AJ29" s="158"/>
      <c r="AK29" s="307"/>
      <c r="AL29" s="307"/>
      <c r="AM29" s="307"/>
      <c r="AN29" s="307"/>
      <c r="AO29" s="307"/>
      <c r="AP29" s="311"/>
      <c r="AQ29" s="311"/>
      <c r="AR29" s="90"/>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row>
    <row r="30" spans="1:43" ht="12" customHeight="1">
      <c r="A30" s="57" t="s">
        <v>223</v>
      </c>
      <c r="B30" s="871">
        <v>1177.97025</v>
      </c>
      <c r="C30" s="271">
        <v>0.04899990738646376</v>
      </c>
      <c r="D30" s="871">
        <v>285</v>
      </c>
      <c r="E30" s="271">
        <v>0.06343283582089554</v>
      </c>
      <c r="F30" s="871">
        <v>519.379</v>
      </c>
      <c r="G30" s="271">
        <v>-0.08910441347983544</v>
      </c>
      <c r="H30" s="872">
        <v>48.88375</v>
      </c>
      <c r="I30" s="274"/>
      <c r="J30" s="57" t="s">
        <v>223</v>
      </c>
      <c r="K30" s="816">
        <v>0.5799286689414754</v>
      </c>
      <c r="L30" s="816">
        <v>0.14030886658497574</v>
      </c>
      <c r="M30" s="816">
        <v>0.25569641690539685</v>
      </c>
      <c r="N30" s="816">
        <v>0.024066047568151956</v>
      </c>
      <c r="O30" s="274"/>
      <c r="P30" s="274"/>
      <c r="Q30" s="274"/>
      <c r="R30" s="274"/>
      <c r="S30" s="274"/>
      <c r="U30" s="108"/>
      <c r="V30" s="108"/>
      <c r="W30" s="73"/>
      <c r="X30" s="213"/>
      <c r="Y30" s="148"/>
      <c r="Z30" s="108"/>
      <c r="AA30" s="73"/>
      <c r="AB30" s="108"/>
      <c r="AC30" s="73"/>
      <c r="AD30" s="108"/>
      <c r="AE30" s="73"/>
      <c r="AF30" s="273"/>
      <c r="AG30" s="108"/>
      <c r="AH30" s="73"/>
      <c r="AI30" s="294"/>
      <c r="AJ30" s="148"/>
      <c r="AK30" s="252"/>
      <c r="AL30" s="252"/>
      <c r="AM30" s="252"/>
      <c r="AN30" s="252"/>
      <c r="AO30" s="252"/>
      <c r="AP30" s="274"/>
      <c r="AQ30" s="274"/>
    </row>
    <row r="31" spans="1:68" s="507" customFormat="1" ht="12" customHeight="1">
      <c r="A31" s="91" t="s">
        <v>224</v>
      </c>
      <c r="B31" s="877">
        <v>5889.490765</v>
      </c>
      <c r="C31" s="330">
        <v>0.025516026055817154</v>
      </c>
      <c r="D31" s="877">
        <v>1153.774233000001</v>
      </c>
      <c r="E31" s="330">
        <v>0.007510676061852406</v>
      </c>
      <c r="F31" s="877">
        <v>3029.0458820000003</v>
      </c>
      <c r="G31" s="330">
        <v>-0.02104330969688062</v>
      </c>
      <c r="H31" s="878">
        <v>228.48321100000106</v>
      </c>
      <c r="I31" s="332"/>
      <c r="J31" s="91" t="s">
        <v>224</v>
      </c>
      <c r="K31" s="819">
        <v>0.5717511400548972</v>
      </c>
      <c r="L31" s="819">
        <v>0.11200828041093212</v>
      </c>
      <c r="M31" s="819">
        <v>0.29405945359557617</v>
      </c>
      <c r="N31" s="819">
        <v>0.022181125938594497</v>
      </c>
      <c r="O31" s="311"/>
      <c r="P31" s="311"/>
      <c r="Q31" s="311"/>
      <c r="R31" s="311"/>
      <c r="S31" s="311"/>
      <c r="T31" s="342"/>
      <c r="U31" s="159"/>
      <c r="V31" s="159"/>
      <c r="W31" s="331"/>
      <c r="X31" s="213"/>
      <c r="Y31" s="158"/>
      <c r="Z31" s="159"/>
      <c r="AA31" s="84"/>
      <c r="AB31" s="159"/>
      <c r="AC31" s="84"/>
      <c r="AD31" s="159"/>
      <c r="AE31" s="84"/>
      <c r="AF31" s="310"/>
      <c r="AG31" s="159"/>
      <c r="AH31" s="331"/>
      <c r="AI31" s="236"/>
      <c r="AJ31" s="158"/>
      <c r="AK31" s="307"/>
      <c r="AL31" s="307"/>
      <c r="AM31" s="307"/>
      <c r="AN31" s="307"/>
      <c r="AO31" s="307"/>
      <c r="AP31" s="311"/>
      <c r="AQ31" s="311"/>
      <c r="AR31" s="99"/>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row>
    <row r="32" spans="1:43" ht="12" customHeight="1">
      <c r="A32" s="57" t="s">
        <v>225</v>
      </c>
      <c r="B32" s="871">
        <v>80.972916</v>
      </c>
      <c r="C32" s="271">
        <v>-0.05353531395921207</v>
      </c>
      <c r="D32" s="871">
        <v>21.091435</v>
      </c>
      <c r="E32" s="271">
        <v>-0.036183478621796716</v>
      </c>
      <c r="F32" s="871">
        <v>94.74326699999999</v>
      </c>
      <c r="G32" s="271">
        <v>-0.227458056002663</v>
      </c>
      <c r="H32" s="872">
        <v>3.289284000000014</v>
      </c>
      <c r="I32" s="274"/>
      <c r="J32" s="57" t="s">
        <v>225</v>
      </c>
      <c r="K32" s="816">
        <v>0.4046685140582536</v>
      </c>
      <c r="L32" s="816">
        <v>0.1054061046882175</v>
      </c>
      <c r="M32" s="816">
        <v>0.4734869258495566</v>
      </c>
      <c r="N32" s="816">
        <v>0.01643845540397229</v>
      </c>
      <c r="O32" s="274"/>
      <c r="P32" s="274"/>
      <c r="Q32" s="274"/>
      <c r="R32" s="274"/>
      <c r="S32" s="274"/>
      <c r="U32" s="108"/>
      <c r="V32" s="108"/>
      <c r="W32" s="73"/>
      <c r="X32" s="213"/>
      <c r="Y32" s="148"/>
      <c r="Z32" s="108"/>
      <c r="AA32" s="73"/>
      <c r="AB32" s="108"/>
      <c r="AC32" s="73"/>
      <c r="AD32" s="108"/>
      <c r="AE32" s="73"/>
      <c r="AF32" s="273"/>
      <c r="AG32" s="108"/>
      <c r="AH32" s="73"/>
      <c r="AI32" s="294"/>
      <c r="AJ32" s="148"/>
      <c r="AK32" s="252"/>
      <c r="AL32" s="252"/>
      <c r="AM32" s="252"/>
      <c r="AN32" s="252"/>
      <c r="AO32" s="252"/>
      <c r="AP32" s="274"/>
      <c r="AQ32" s="274"/>
    </row>
    <row r="33" spans="1:68" s="507" customFormat="1" ht="12" customHeight="1">
      <c r="A33" s="68" t="s">
        <v>226</v>
      </c>
      <c r="B33" s="873">
        <v>15.266</v>
      </c>
      <c r="C33" s="293">
        <v>-0.31844118847498604</v>
      </c>
      <c r="D33" s="873">
        <v>8.651845999999999</v>
      </c>
      <c r="E33" s="293">
        <v>0.06665004773627481</v>
      </c>
      <c r="F33" s="873">
        <v>29.295397</v>
      </c>
      <c r="G33" s="293">
        <v>-0.1295155453431719</v>
      </c>
      <c r="H33" s="874">
        <v>0.15239999999999781</v>
      </c>
      <c r="I33" s="274"/>
      <c r="J33" s="68" t="s">
        <v>226</v>
      </c>
      <c r="K33" s="817">
        <v>0.2860642005194241</v>
      </c>
      <c r="L33" s="817">
        <v>0.162123896830026</v>
      </c>
      <c r="M33" s="817">
        <v>0.5489561326938383</v>
      </c>
      <c r="N33" s="817">
        <v>0.002855769956711621</v>
      </c>
      <c r="O33" s="274"/>
      <c r="P33" s="274"/>
      <c r="Q33" s="274"/>
      <c r="R33" s="274"/>
      <c r="S33" s="274"/>
      <c r="T33" s="116"/>
      <c r="U33" s="108"/>
      <c r="V33" s="108"/>
      <c r="W33" s="73"/>
      <c r="X33" s="213"/>
      <c r="Y33" s="148"/>
      <c r="Z33" s="108"/>
      <c r="AA33" s="73"/>
      <c r="AB33" s="108"/>
      <c r="AC33" s="73"/>
      <c r="AD33" s="108"/>
      <c r="AE33" s="73"/>
      <c r="AF33" s="273"/>
      <c r="AG33" s="108"/>
      <c r="AH33" s="73"/>
      <c r="AI33" s="294"/>
      <c r="AJ33" s="148"/>
      <c r="AK33" s="252"/>
      <c r="AL33" s="252"/>
      <c r="AM33" s="252"/>
      <c r="AN33" s="252"/>
      <c r="AO33" s="252"/>
      <c r="AP33" s="274"/>
      <c r="AQ33" s="274"/>
      <c r="AR33" s="180"/>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row>
    <row r="34" spans="1:43" ht="12" customHeight="1">
      <c r="A34" s="57" t="s">
        <v>227</v>
      </c>
      <c r="B34" s="871">
        <v>125.03067999999999</v>
      </c>
      <c r="C34" s="851">
        <v>0.6852224104760283</v>
      </c>
      <c r="D34" s="871">
        <v>1.35</v>
      </c>
      <c r="E34" s="851" t="s">
        <v>271</v>
      </c>
      <c r="F34" s="871">
        <v>88.403</v>
      </c>
      <c r="G34" s="851">
        <v>-0.15983102152147155</v>
      </c>
      <c r="H34" s="872">
        <v>1.3</v>
      </c>
      <c r="I34" s="274"/>
      <c r="J34" s="57" t="s">
        <v>227</v>
      </c>
      <c r="K34" s="816">
        <v>0.5786215784551614</v>
      </c>
      <c r="L34" s="816">
        <v>0.006247579641368567</v>
      </c>
      <c r="M34" s="816">
        <v>0.40911465410067066</v>
      </c>
      <c r="N34" s="816">
        <v>0.00601618780279936</v>
      </c>
      <c r="O34" s="274"/>
      <c r="P34" s="274"/>
      <c r="Q34" s="274"/>
      <c r="R34" s="274"/>
      <c r="S34" s="274"/>
      <c r="U34" s="108"/>
      <c r="V34" s="108"/>
      <c r="W34" s="73"/>
      <c r="X34" s="213"/>
      <c r="Y34" s="148"/>
      <c r="Z34" s="108"/>
      <c r="AA34" s="73"/>
      <c r="AB34" s="108"/>
      <c r="AC34" s="73"/>
      <c r="AD34" s="108"/>
      <c r="AE34" s="73"/>
      <c r="AF34" s="273"/>
      <c r="AG34" s="108"/>
      <c r="AH34" s="73"/>
      <c r="AI34" s="294"/>
      <c r="AJ34" s="148"/>
      <c r="AK34" s="252"/>
      <c r="AL34" s="252"/>
      <c r="AM34" s="252"/>
      <c r="AN34" s="252"/>
      <c r="AO34" s="252"/>
      <c r="AP34" s="274"/>
      <c r="AQ34" s="274"/>
    </row>
    <row r="35" spans="1:68" s="507" customFormat="1" ht="12" customHeight="1">
      <c r="A35" s="68" t="s">
        <v>228</v>
      </c>
      <c r="B35" s="873">
        <v>184.420811</v>
      </c>
      <c r="C35" s="293">
        <v>1.727327742252246</v>
      </c>
      <c r="D35" s="873">
        <v>28.09248</v>
      </c>
      <c r="E35" s="293">
        <v>-0.018500454196072935</v>
      </c>
      <c r="F35" s="873">
        <v>223.701709</v>
      </c>
      <c r="G35" s="293">
        <v>-0.2813438382049731</v>
      </c>
      <c r="H35" s="874">
        <v>11.798</v>
      </c>
      <c r="I35" s="274"/>
      <c r="J35" s="68" t="s">
        <v>228</v>
      </c>
      <c r="K35" s="817">
        <v>0.41164165102351935</v>
      </c>
      <c r="L35" s="817">
        <v>0.06270460901804188</v>
      </c>
      <c r="M35" s="817">
        <v>0.49931968268777915</v>
      </c>
      <c r="N35" s="817">
        <v>0.026334057270659558</v>
      </c>
      <c r="O35" s="274"/>
      <c r="P35" s="274"/>
      <c r="Q35" s="274"/>
      <c r="R35" s="274"/>
      <c r="S35" s="274"/>
      <c r="T35" s="116"/>
      <c r="U35" s="108"/>
      <c r="V35" s="108"/>
      <c r="W35" s="73"/>
      <c r="X35" s="213"/>
      <c r="Y35" s="148"/>
      <c r="Z35" s="108"/>
      <c r="AA35" s="73"/>
      <c r="AB35" s="108"/>
      <c r="AC35" s="73"/>
      <c r="AD35" s="108"/>
      <c r="AE35" s="73"/>
      <c r="AF35" s="273"/>
      <c r="AG35" s="108"/>
      <c r="AH35" s="73"/>
      <c r="AI35" s="294"/>
      <c r="AJ35" s="148"/>
      <c r="AK35" s="252"/>
      <c r="AL35" s="252"/>
      <c r="AM35" s="252"/>
      <c r="AN35" s="252"/>
      <c r="AO35" s="252"/>
      <c r="AP35" s="274"/>
      <c r="AQ35" s="274"/>
      <c r="AR35" s="180"/>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row>
    <row r="36" spans="1:44" ht="12" customHeight="1">
      <c r="A36" s="100" t="s">
        <v>325</v>
      </c>
      <c r="B36" s="871">
        <v>405.690407</v>
      </c>
      <c r="C36" s="343">
        <v>0.6242971150459835</v>
      </c>
      <c r="D36" s="871">
        <v>59.185761</v>
      </c>
      <c r="E36" s="343">
        <v>0.009711978776480334</v>
      </c>
      <c r="F36" s="871">
        <v>436.143373</v>
      </c>
      <c r="G36" s="343">
        <v>-0.2385642532788198</v>
      </c>
      <c r="H36" s="872">
        <v>16.53968399999995</v>
      </c>
      <c r="I36" s="274"/>
      <c r="J36" s="100" t="s">
        <v>325</v>
      </c>
      <c r="K36" s="816">
        <v>0.44214084055446123</v>
      </c>
      <c r="L36" s="816">
        <v>0.06450347769104496</v>
      </c>
      <c r="M36" s="816">
        <v>0.4753299417811423</v>
      </c>
      <c r="N36" s="816">
        <v>0.01802573997335153</v>
      </c>
      <c r="O36" s="274"/>
      <c r="P36" s="274"/>
      <c r="Q36" s="274"/>
      <c r="R36" s="274"/>
      <c r="S36" s="274"/>
      <c r="T36" s="6"/>
      <c r="U36" s="159"/>
      <c r="V36" s="159"/>
      <c r="W36" s="84"/>
      <c r="X36" s="213"/>
      <c r="Y36" s="90"/>
      <c r="Z36" s="159"/>
      <c r="AA36" s="84"/>
      <c r="AB36" s="159"/>
      <c r="AC36" s="84"/>
      <c r="AD36" s="159"/>
      <c r="AE36" s="84"/>
      <c r="AF36" s="310"/>
      <c r="AG36" s="159"/>
      <c r="AH36" s="84"/>
      <c r="AI36" s="205"/>
      <c r="AJ36" s="90"/>
      <c r="AK36" s="307"/>
      <c r="AL36" s="307"/>
      <c r="AM36" s="307"/>
      <c r="AN36" s="307"/>
      <c r="AO36" s="307"/>
      <c r="AP36" s="274"/>
      <c r="AQ36" s="274"/>
      <c r="AR36" s="9"/>
    </row>
    <row r="37" spans="1:186" s="507" customFormat="1" ht="12" customHeight="1">
      <c r="A37" s="91" t="s">
        <v>324</v>
      </c>
      <c r="B37" s="877">
        <v>6295.181172</v>
      </c>
      <c r="C37" s="344">
        <v>0.05047194498086349</v>
      </c>
      <c r="D37" s="877">
        <v>1212.959994000001</v>
      </c>
      <c r="E37" s="344">
        <v>0.00761786473088466</v>
      </c>
      <c r="F37" s="877">
        <v>3465.1892550000002</v>
      </c>
      <c r="G37" s="344">
        <v>-0.055020882165683356</v>
      </c>
      <c r="H37" s="878">
        <v>245.02289500000282</v>
      </c>
      <c r="I37" s="311"/>
      <c r="J37" s="91" t="s">
        <v>324</v>
      </c>
      <c r="K37" s="819">
        <v>0.5611501968850985</v>
      </c>
      <c r="L37" s="819">
        <v>0.10812281979655922</v>
      </c>
      <c r="M37" s="819">
        <v>0.3088857301416802</v>
      </c>
      <c r="N37" s="819">
        <v>0.021841253176662093</v>
      </c>
      <c r="O37" s="311"/>
      <c r="P37" s="311"/>
      <c r="Q37" s="311"/>
      <c r="R37" s="311"/>
      <c r="S37" s="311"/>
      <c r="T37" s="90"/>
      <c r="U37" s="159"/>
      <c r="V37" s="159"/>
      <c r="W37" s="84"/>
      <c r="X37" s="213"/>
      <c r="Y37" s="158"/>
      <c r="Z37" s="159"/>
      <c r="AA37" s="84"/>
      <c r="AB37" s="159"/>
      <c r="AC37" s="84"/>
      <c r="AD37" s="159"/>
      <c r="AE37" s="84"/>
      <c r="AF37" s="310"/>
      <c r="AG37" s="159"/>
      <c r="AH37" s="84"/>
      <c r="AI37" s="204"/>
      <c r="AJ37" s="158"/>
      <c r="AK37" s="307"/>
      <c r="AL37" s="307"/>
      <c r="AM37" s="307"/>
      <c r="AN37" s="307"/>
      <c r="AO37" s="307"/>
      <c r="AP37" s="311"/>
      <c r="AQ37" s="311"/>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row>
    <row r="38" spans="1:36" ht="12" customHeight="1">
      <c r="A38" s="107" t="s">
        <v>443</v>
      </c>
      <c r="B38" s="6"/>
      <c r="C38" s="347"/>
      <c r="E38" s="6"/>
      <c r="G38" s="6"/>
      <c r="J38" s="346"/>
      <c r="K38" s="512"/>
      <c r="L38" s="251"/>
      <c r="M38" s="251"/>
      <c r="N38" s="811"/>
      <c r="O38" s="116"/>
      <c r="P38" s="116"/>
      <c r="Q38" s="116"/>
      <c r="U38" s="513"/>
      <c r="V38" s="513"/>
      <c r="Y38" s="198"/>
      <c r="AA38" s="294"/>
      <c r="AJ38" s="198"/>
    </row>
    <row r="39" spans="1:36" ht="11.25" customHeight="1">
      <c r="A39" s="1382" t="s">
        <v>439</v>
      </c>
      <c r="B39" s="1383"/>
      <c r="C39" s="1383"/>
      <c r="D39" s="1383"/>
      <c r="E39" s="1383"/>
      <c r="F39" s="1383"/>
      <c r="G39" s="1383"/>
      <c r="H39" s="1383"/>
      <c r="J39" s="346"/>
      <c r="O39" s="116"/>
      <c r="P39" s="116"/>
      <c r="Q39" s="116"/>
      <c r="U39" s="354"/>
      <c r="V39" s="353"/>
      <c r="W39" s="353"/>
      <c r="Y39" s="352"/>
      <c r="Z39" s="353"/>
      <c r="AA39" s="353"/>
      <c r="AB39" s="353"/>
      <c r="AC39" s="353"/>
      <c r="AD39" s="354"/>
      <c r="AE39" s="353"/>
      <c r="AF39" s="353"/>
      <c r="AG39" s="353"/>
      <c r="AJ39" s="349"/>
    </row>
    <row r="40" spans="1:43" ht="15.75" customHeight="1">
      <c r="A40" s="1383"/>
      <c r="B40" s="1383"/>
      <c r="C40" s="1383"/>
      <c r="D40" s="1383"/>
      <c r="E40" s="1383"/>
      <c r="F40" s="1383"/>
      <c r="G40" s="1383"/>
      <c r="H40" s="1383"/>
      <c r="I40" s="120"/>
      <c r="J40" s="705" t="s">
        <v>412</v>
      </c>
      <c r="K40" s="1206"/>
      <c r="L40" s="1207"/>
      <c r="M40" s="1207"/>
      <c r="N40" s="120"/>
      <c r="O40" s="120"/>
      <c r="P40" s="120"/>
      <c r="Q40" s="120"/>
      <c r="R40" s="120"/>
      <c r="S40" s="24"/>
      <c r="T40" s="481"/>
      <c r="X40" s="120"/>
      <c r="AC40" s="9"/>
      <c r="AE40" s="9"/>
      <c r="AF40" s="9"/>
      <c r="AH40" s="9"/>
      <c r="AI40" s="9"/>
      <c r="AJ40" s="371"/>
      <c r="AK40" s="9"/>
      <c r="AL40" s="9"/>
      <c r="AM40" s="9"/>
      <c r="AN40" s="9"/>
      <c r="AO40" s="9"/>
      <c r="AP40" s="9"/>
      <c r="AQ40" s="9"/>
    </row>
    <row r="41" spans="1:43" ht="12.75" customHeight="1">
      <c r="A41" s="1383"/>
      <c r="B41" s="1383"/>
      <c r="C41" s="1383"/>
      <c r="D41" s="1383"/>
      <c r="E41" s="1383"/>
      <c r="F41" s="1383"/>
      <c r="G41" s="1383"/>
      <c r="H41" s="1383"/>
      <c r="I41" s="120"/>
      <c r="J41" s="707" t="s">
        <v>193</v>
      </c>
      <c r="K41" s="1206"/>
      <c r="L41" s="1207"/>
      <c r="M41" s="1207"/>
      <c r="N41" s="120"/>
      <c r="O41" s="120"/>
      <c r="P41" s="120"/>
      <c r="Q41" s="120"/>
      <c r="R41" s="120"/>
      <c r="S41" s="24"/>
      <c r="T41" s="481"/>
      <c r="X41" s="120"/>
      <c r="AC41" s="9"/>
      <c r="AE41" s="9"/>
      <c r="AF41" s="9"/>
      <c r="AH41" s="9"/>
      <c r="AI41" s="9"/>
      <c r="AJ41" s="371"/>
      <c r="AK41" s="9"/>
      <c r="AL41" s="9"/>
      <c r="AM41" s="9"/>
      <c r="AN41" s="9"/>
      <c r="AO41" s="9"/>
      <c r="AP41" s="9"/>
      <c r="AQ41" s="9"/>
    </row>
    <row r="42" spans="1:44" ht="12" customHeight="1">
      <c r="A42" s="620"/>
      <c r="E42" s="823"/>
      <c r="G42" s="9"/>
      <c r="H42" s="9"/>
      <c r="I42" s="384"/>
      <c r="J42" s="1112" t="s">
        <v>461</v>
      </c>
      <c r="K42" s="9"/>
      <c r="L42" s="9"/>
      <c r="M42" s="9"/>
      <c r="N42" s="9"/>
      <c r="O42" s="9"/>
      <c r="P42" s="9"/>
      <c r="Q42" s="9"/>
      <c r="R42" s="9"/>
      <c r="S42" s="9"/>
      <c r="T42" s="9"/>
      <c r="W42" s="9"/>
      <c r="X42" s="381"/>
      <c r="Y42" s="136"/>
      <c r="Z42" s="200"/>
      <c r="AA42" s="201"/>
      <c r="AC42" s="9"/>
      <c r="AE42" s="9"/>
      <c r="AF42" s="9"/>
      <c r="AG42" s="382"/>
      <c r="AH42" s="9"/>
      <c r="AI42" s="9"/>
      <c r="AJ42" s="9"/>
      <c r="AK42" s="246"/>
      <c r="AL42" s="372"/>
      <c r="AM42" s="372"/>
      <c r="AO42" s="9"/>
      <c r="AQ42" s="24"/>
      <c r="AR42" s="9"/>
    </row>
    <row r="43" spans="1:68" ht="12" customHeight="1">
      <c r="A43" s="706" t="s">
        <v>193</v>
      </c>
      <c r="D43" s="481"/>
      <c r="E43" s="481"/>
      <c r="F43" s="226"/>
      <c r="G43" s="206"/>
      <c r="H43" s="226"/>
      <c r="I43" s="226"/>
      <c r="J43" s="1196" t="s">
        <v>230</v>
      </c>
      <c r="K43" s="226"/>
      <c r="L43" s="226"/>
      <c r="M43" s="226"/>
      <c r="N43" s="226"/>
      <c r="O43" s="226"/>
      <c r="P43" s="226"/>
      <c r="Q43" s="229"/>
      <c r="R43" s="9"/>
      <c r="S43" s="9"/>
      <c r="T43" s="180"/>
      <c r="U43" s="143"/>
      <c r="V43" s="225"/>
      <c r="W43" s="206"/>
      <c r="X43" s="225"/>
      <c r="Y43" s="143"/>
      <c r="Z43" s="180"/>
      <c r="AA43" s="225"/>
      <c r="AB43" s="225"/>
      <c r="AC43" s="226"/>
      <c r="AD43" s="226"/>
      <c r="AE43" s="226"/>
      <c r="AF43" s="226"/>
      <c r="AG43" s="226"/>
      <c r="AH43" s="226"/>
      <c r="AI43" s="226"/>
      <c r="AJ43" s="226"/>
      <c r="AK43" s="226"/>
      <c r="AL43" s="206"/>
      <c r="AM43" s="226"/>
      <c r="AO43" s="226"/>
      <c r="AP43"/>
      <c r="AQ43"/>
      <c r="AR43"/>
      <c r="BN43" s="129"/>
      <c r="BO43" s="129"/>
      <c r="BP43" s="129"/>
    </row>
    <row r="44" spans="1:68" ht="12" customHeight="1">
      <c r="A44" s="1111" t="s">
        <v>461</v>
      </c>
      <c r="B44" s="514"/>
      <c r="C44" s="515"/>
      <c r="D44" s="457"/>
      <c r="E44" s="11"/>
      <c r="F44" s="225"/>
      <c r="G44" s="225"/>
      <c r="H44" s="9"/>
      <c r="I44" s="9"/>
      <c r="J44" s="9"/>
      <c r="K44" s="9"/>
      <c r="L44" s="9"/>
      <c r="M44" s="9"/>
      <c r="N44" s="9"/>
      <c r="O44" s="225"/>
      <c r="P44" s="225"/>
      <c r="Q44" s="240"/>
      <c r="R44" s="205"/>
      <c r="S44" s="9"/>
      <c r="T44" s="180"/>
      <c r="U44" s="225"/>
      <c r="V44" s="235"/>
      <c r="W44" s="206"/>
      <c r="X44" s="225"/>
      <c r="Y44" s="206"/>
      <c r="Z44" s="395"/>
      <c r="AA44" s="206"/>
      <c r="AB44" s="225"/>
      <c r="AC44" s="226"/>
      <c r="AD44" s="226"/>
      <c r="AE44" s="226"/>
      <c r="AF44" s="226"/>
      <c r="AG44" s="226"/>
      <c r="AH44" s="226"/>
      <c r="AI44" s="226"/>
      <c r="AJ44" s="226"/>
      <c r="AK44" s="226"/>
      <c r="AL44" s="206"/>
      <c r="AM44" s="226"/>
      <c r="AN44" s="226"/>
      <c r="AO44" s="226"/>
      <c r="AP44"/>
      <c r="AQ44"/>
      <c r="AR44"/>
      <c r="BN44" s="129"/>
      <c r="BO44" s="129"/>
      <c r="BP44" s="129"/>
    </row>
    <row r="45" spans="1:68" ht="12" customHeight="1">
      <c r="A45" s="33"/>
      <c r="B45" s="1379" t="s">
        <v>162</v>
      </c>
      <c r="C45" s="1379" t="s">
        <v>508</v>
      </c>
      <c r="D45" s="1379" t="s">
        <v>266</v>
      </c>
      <c r="E45" s="1379" t="s">
        <v>241</v>
      </c>
      <c r="F45" s="236"/>
      <c r="G45" s="235"/>
      <c r="H45" s="236"/>
      <c r="I45" s="236"/>
      <c r="J45" s="236"/>
      <c r="K45" s="236"/>
      <c r="L45" s="236"/>
      <c r="M45" s="236"/>
      <c r="N45" s="236"/>
      <c r="O45" s="236"/>
      <c r="P45" s="236"/>
      <c r="Q45" s="211"/>
      <c r="R45" s="9"/>
      <c r="S45" s="517"/>
      <c r="T45" s="180"/>
      <c r="U45" s="178"/>
      <c r="W45" s="232"/>
      <c r="X45" s="236"/>
      <c r="Y45" s="236"/>
      <c r="Z45" s="259"/>
      <c r="AA45" s="236"/>
      <c r="AB45" s="236"/>
      <c r="AC45" s="232"/>
      <c r="AD45" s="232"/>
      <c r="AE45" s="232"/>
      <c r="AF45" s="232"/>
      <c r="AG45" s="232"/>
      <c r="AH45" s="232"/>
      <c r="AI45" s="232"/>
      <c r="AJ45" s="232"/>
      <c r="AK45" s="232"/>
      <c r="AL45" s="232"/>
      <c r="AM45" s="232"/>
      <c r="AN45" s="232"/>
      <c r="AO45" s="232"/>
      <c r="AP45"/>
      <c r="AQ45"/>
      <c r="AR45"/>
      <c r="BN45" s="129"/>
      <c r="BO45" s="129"/>
      <c r="BP45" s="129"/>
    </row>
    <row r="46" spans="1:68" ht="12" customHeight="1">
      <c r="A46" s="36" t="s">
        <v>195</v>
      </c>
      <c r="B46" s="1380"/>
      <c r="C46" s="1380" t="s">
        <v>264</v>
      </c>
      <c r="D46" s="1380" t="s">
        <v>265</v>
      </c>
      <c r="E46" s="1380"/>
      <c r="F46" s="251"/>
      <c r="G46" s="251"/>
      <c r="H46" s="229"/>
      <c r="I46" s="229"/>
      <c r="J46" s="229"/>
      <c r="K46" s="229"/>
      <c r="L46" s="229"/>
      <c r="M46" s="229"/>
      <c r="N46" s="229"/>
      <c r="O46" s="251"/>
      <c r="P46" s="251"/>
      <c r="Q46" s="274"/>
      <c r="R46" s="199"/>
      <c r="S46" s="9"/>
      <c r="T46" s="201"/>
      <c r="U46" s="381"/>
      <c r="V46" s="148"/>
      <c r="W46" s="250"/>
      <c r="X46" s="250"/>
      <c r="Y46" s="250"/>
      <c r="Z46" s="406"/>
      <c r="AA46" s="250"/>
      <c r="AB46" s="250"/>
      <c r="AC46" s="76"/>
      <c r="AD46" s="76"/>
      <c r="AE46" s="76"/>
      <c r="AF46" s="76"/>
      <c r="AG46" s="76"/>
      <c r="AH46" s="76"/>
      <c r="AI46" s="76"/>
      <c r="AJ46" s="76"/>
      <c r="AK46" s="76"/>
      <c r="AL46" s="76"/>
      <c r="AM46" s="76"/>
      <c r="AN46" s="76"/>
      <c r="AO46" s="76"/>
      <c r="AP46"/>
      <c r="AQ46"/>
      <c r="AR46"/>
      <c r="BN46" s="129"/>
      <c r="BO46" s="129"/>
      <c r="BP46" s="129"/>
    </row>
    <row r="47" spans="1:68" ht="12" customHeight="1">
      <c r="A47" s="474"/>
      <c r="B47" s="1381"/>
      <c r="C47" s="1381"/>
      <c r="D47" s="1381"/>
      <c r="E47" s="1381"/>
      <c r="F47" s="251"/>
      <c r="G47" s="251"/>
      <c r="H47" s="229"/>
      <c r="I47" s="229"/>
      <c r="J47" s="229"/>
      <c r="K47" s="229"/>
      <c r="L47" s="229"/>
      <c r="M47" s="229"/>
      <c r="N47" s="229"/>
      <c r="O47" s="251"/>
      <c r="P47" s="251"/>
      <c r="Q47" s="274"/>
      <c r="R47" s="9"/>
      <c r="S47" s="369"/>
      <c r="T47" s="206"/>
      <c r="U47" s="381"/>
      <c r="V47" s="148"/>
      <c r="W47" s="250"/>
      <c r="X47" s="250"/>
      <c r="Y47" s="250"/>
      <c r="Z47" s="406"/>
      <c r="AA47" s="250"/>
      <c r="AB47" s="250"/>
      <c r="AC47" s="76"/>
      <c r="AD47" s="76"/>
      <c r="AE47" s="76"/>
      <c r="AF47" s="76"/>
      <c r="AG47" s="76"/>
      <c r="AH47" s="76"/>
      <c r="AI47" s="76"/>
      <c r="AJ47" s="76"/>
      <c r="AK47" s="76"/>
      <c r="AL47" s="76"/>
      <c r="AM47" s="76"/>
      <c r="AN47" s="76"/>
      <c r="AO47" s="76"/>
      <c r="AP47"/>
      <c r="AQ47"/>
      <c r="AR47"/>
      <c r="BN47" s="129"/>
      <c r="BO47" s="129"/>
      <c r="BP47" s="129"/>
    </row>
    <row r="48" spans="1:68" ht="12" customHeight="1">
      <c r="A48" s="57" t="s">
        <v>201</v>
      </c>
      <c r="B48" s="872">
        <v>75.76109256468567</v>
      </c>
      <c r="C48" s="872">
        <v>28.367263969879684</v>
      </c>
      <c r="D48" s="872">
        <v>25.26472150264933</v>
      </c>
      <c r="E48" s="872">
        <v>2.188723418195876</v>
      </c>
      <c r="F48" s="251"/>
      <c r="G48" s="251"/>
      <c r="H48" s="229"/>
      <c r="I48" s="229"/>
      <c r="J48" s="229"/>
      <c r="K48" s="229"/>
      <c r="L48" s="229"/>
      <c r="M48" s="229"/>
      <c r="N48" s="229"/>
      <c r="O48" s="251"/>
      <c r="P48" s="251"/>
      <c r="Q48" s="274"/>
      <c r="R48" s="9"/>
      <c r="S48" s="9"/>
      <c r="T48" s="180"/>
      <c r="U48" s="381"/>
      <c r="V48" s="148"/>
      <c r="W48" s="250"/>
      <c r="X48" s="250"/>
      <c r="Y48" s="250"/>
      <c r="Z48" s="406"/>
      <c r="AA48" s="250"/>
      <c r="AB48" s="250"/>
      <c r="AC48" s="76"/>
      <c r="AD48" s="76"/>
      <c r="AE48" s="76"/>
      <c r="AF48" s="76"/>
      <c r="AG48" s="76"/>
      <c r="AH48" s="76"/>
      <c r="AI48" s="76"/>
      <c r="AJ48" s="76"/>
      <c r="AK48" s="76"/>
      <c r="AL48" s="76"/>
      <c r="AM48" s="76"/>
      <c r="AN48" s="76"/>
      <c r="AO48" s="76"/>
      <c r="AP48"/>
      <c r="AQ48"/>
      <c r="AR48"/>
      <c r="BN48" s="129"/>
      <c r="BO48" s="129"/>
      <c r="BP48" s="129"/>
    </row>
    <row r="49" spans="1:68" ht="12" customHeight="1">
      <c r="A49" s="171" t="s">
        <v>202</v>
      </c>
      <c r="B49" s="874">
        <v>103.09378878367122</v>
      </c>
      <c r="C49" s="874">
        <v>13.415446435727485</v>
      </c>
      <c r="D49" s="874">
        <v>67.01615950881505</v>
      </c>
      <c r="E49" s="874">
        <v>1.8814406699389805</v>
      </c>
      <c r="F49" s="251"/>
      <c r="G49" s="251"/>
      <c r="H49" s="229"/>
      <c r="I49" s="229"/>
      <c r="J49" s="229"/>
      <c r="K49" s="229"/>
      <c r="L49" s="229"/>
      <c r="M49" s="229"/>
      <c r="N49" s="229"/>
      <c r="O49" s="251"/>
      <c r="P49" s="251"/>
      <c r="Q49" s="274"/>
      <c r="R49" s="374"/>
      <c r="S49" s="374"/>
      <c r="T49" s="374"/>
      <c r="U49" s="381"/>
      <c r="V49" s="148"/>
      <c r="W49" s="250"/>
      <c r="X49" s="250"/>
      <c r="Y49" s="250"/>
      <c r="Z49" s="406"/>
      <c r="AA49" s="250"/>
      <c r="AB49" s="250"/>
      <c r="AC49" s="76"/>
      <c r="AD49" s="76"/>
      <c r="AE49" s="76"/>
      <c r="AF49" s="76"/>
      <c r="AG49" s="76"/>
      <c r="AH49" s="76"/>
      <c r="AI49" s="76"/>
      <c r="AJ49" s="76"/>
      <c r="AK49" s="76"/>
      <c r="AL49" s="76"/>
      <c r="AM49" s="76"/>
      <c r="AN49" s="76"/>
      <c r="AO49" s="76"/>
      <c r="AP49"/>
      <c r="AQ49"/>
      <c r="AR49"/>
      <c r="BN49" s="129"/>
      <c r="BO49" s="129"/>
      <c r="BP49" s="129"/>
    </row>
    <row r="50" spans="1:68" ht="12" customHeight="1">
      <c r="A50" s="57" t="s">
        <v>203</v>
      </c>
      <c r="B50" s="872">
        <v>64.48418477437232</v>
      </c>
      <c r="C50" s="872">
        <v>32.90779322936587</v>
      </c>
      <c r="D50" s="872">
        <v>79.80560659310524</v>
      </c>
      <c r="E50" s="872">
        <v>12.621942858792375</v>
      </c>
      <c r="F50" s="251"/>
      <c r="G50" s="251"/>
      <c r="H50" s="229"/>
      <c r="I50" s="229"/>
      <c r="J50" s="229"/>
      <c r="K50" s="229"/>
      <c r="L50" s="229"/>
      <c r="M50" s="229"/>
      <c r="N50" s="229"/>
      <c r="O50" s="251"/>
      <c r="P50" s="251"/>
      <c r="Q50" s="274"/>
      <c r="R50" s="9"/>
      <c r="S50" s="9"/>
      <c r="T50" s="180"/>
      <c r="U50" s="381"/>
      <c r="V50" s="148"/>
      <c r="W50" s="250"/>
      <c r="X50" s="250"/>
      <c r="Y50" s="250"/>
      <c r="Z50" s="406"/>
      <c r="AA50" s="250"/>
      <c r="AB50" s="250"/>
      <c r="AC50" s="76"/>
      <c r="AD50" s="76"/>
      <c r="AE50" s="76"/>
      <c r="AF50" s="76"/>
      <c r="AG50" s="76"/>
      <c r="AH50" s="76"/>
      <c r="AI50" s="76"/>
      <c r="AJ50" s="76"/>
      <c r="AK50" s="76"/>
      <c r="AL50" s="76"/>
      <c r="AM50" s="76"/>
      <c r="AN50" s="76"/>
      <c r="AO50" s="76"/>
      <c r="AP50"/>
      <c r="AQ50"/>
      <c r="AR50"/>
      <c r="BN50" s="129"/>
      <c r="BO50" s="129"/>
      <c r="BP50" s="129"/>
    </row>
    <row r="51" spans="1:68" ht="12" customHeight="1">
      <c r="A51" s="171" t="s">
        <v>204</v>
      </c>
      <c r="B51" s="874">
        <v>99.63791940307495</v>
      </c>
      <c r="C51" s="874">
        <v>17.991681436926417</v>
      </c>
      <c r="D51" s="874">
        <v>49.5439309725707</v>
      </c>
      <c r="E51" s="874">
        <v>5.027820617925109</v>
      </c>
      <c r="F51" s="251"/>
      <c r="G51" s="251"/>
      <c r="H51" s="229"/>
      <c r="I51" s="229"/>
      <c r="J51" s="229"/>
      <c r="K51" s="229"/>
      <c r="L51" s="229"/>
      <c r="M51" s="229"/>
      <c r="N51" s="229"/>
      <c r="O51" s="251"/>
      <c r="P51" s="251"/>
      <c r="Q51" s="274"/>
      <c r="R51" s="9"/>
      <c r="S51" s="9"/>
      <c r="T51" s="180"/>
      <c r="U51" s="381"/>
      <c r="V51" s="148"/>
      <c r="W51" s="250"/>
      <c r="X51" s="250"/>
      <c r="Y51" s="250"/>
      <c r="Z51" s="406"/>
      <c r="AA51" s="250"/>
      <c r="AB51" s="250"/>
      <c r="AC51" s="76"/>
      <c r="AD51" s="76"/>
      <c r="AE51" s="76"/>
      <c r="AF51" s="76"/>
      <c r="AG51" s="76"/>
      <c r="AH51" s="76"/>
      <c r="AI51" s="76"/>
      <c r="AJ51" s="76"/>
      <c r="AK51" s="76"/>
      <c r="AL51" s="76"/>
      <c r="AM51" s="76"/>
      <c r="AN51" s="76"/>
      <c r="AO51" s="76"/>
      <c r="AP51"/>
      <c r="AQ51"/>
      <c r="AR51"/>
      <c r="BN51" s="129"/>
      <c r="BO51" s="129"/>
      <c r="BP51" s="129"/>
    </row>
    <row r="52" spans="1:68" ht="12" customHeight="1">
      <c r="A52" s="57" t="s">
        <v>205</v>
      </c>
      <c r="B52" s="872">
        <v>107.68311699408736</v>
      </c>
      <c r="C52" s="872">
        <v>10.162120923135609</v>
      </c>
      <c r="D52" s="872">
        <v>33.73534022506199</v>
      </c>
      <c r="E52" s="872">
        <v>4.144007018882318</v>
      </c>
      <c r="F52" s="251"/>
      <c r="G52" s="251"/>
      <c r="H52" s="229"/>
      <c r="I52" s="229"/>
      <c r="J52" s="229"/>
      <c r="K52" s="229"/>
      <c r="L52" s="229"/>
      <c r="M52" s="229"/>
      <c r="N52" s="229"/>
      <c r="O52" s="251"/>
      <c r="P52" s="251"/>
      <c r="Q52" s="274"/>
      <c r="R52" s="9"/>
      <c r="S52" s="9"/>
      <c r="T52" s="180"/>
      <c r="U52" s="381"/>
      <c r="V52" s="148"/>
      <c r="W52" s="250"/>
      <c r="X52" s="250"/>
      <c r="Y52" s="250"/>
      <c r="Z52" s="406"/>
      <c r="AA52" s="250"/>
      <c r="AB52" s="250"/>
      <c r="AC52" s="76"/>
      <c r="AD52" s="76"/>
      <c r="AE52" s="423"/>
      <c r="AF52" s="76"/>
      <c r="AG52" s="76"/>
      <c r="AH52" s="76"/>
      <c r="AI52" s="76"/>
      <c r="AJ52" s="76"/>
      <c r="AK52" s="76"/>
      <c r="AL52" s="76"/>
      <c r="AM52" s="76"/>
      <c r="AN52" s="76"/>
      <c r="AO52" s="76"/>
      <c r="AP52"/>
      <c r="AQ52"/>
      <c r="AR52"/>
      <c r="BN52" s="129"/>
      <c r="BO52" s="129"/>
      <c r="BP52" s="129"/>
    </row>
    <row r="53" spans="1:68" ht="12" customHeight="1">
      <c r="A53" s="171" t="s">
        <v>206</v>
      </c>
      <c r="B53" s="874">
        <v>90.74976914063609</v>
      </c>
      <c r="C53" s="874">
        <v>16.78472105674964</v>
      </c>
      <c r="D53" s="874">
        <v>28.338104554577455</v>
      </c>
      <c r="E53" s="874">
        <v>1.0575466297597997</v>
      </c>
      <c r="F53" s="251"/>
      <c r="G53" s="251"/>
      <c r="H53" s="229"/>
      <c r="I53" s="229"/>
      <c r="J53" s="229"/>
      <c r="K53" s="229"/>
      <c r="L53" s="229"/>
      <c r="M53" s="229"/>
      <c r="N53" s="229"/>
      <c r="O53" s="251"/>
      <c r="P53" s="251"/>
      <c r="Q53" s="274"/>
      <c r="R53" s="518"/>
      <c r="S53" s="518"/>
      <c r="T53" s="518"/>
      <c r="U53" s="381"/>
      <c r="V53" s="148"/>
      <c r="W53" s="250"/>
      <c r="X53" s="250"/>
      <c r="Y53" s="250"/>
      <c r="Z53" s="406"/>
      <c r="AA53" s="250"/>
      <c r="AB53" s="250"/>
      <c r="AC53" s="76"/>
      <c r="AD53" s="76"/>
      <c r="AE53" s="76"/>
      <c r="AF53" s="76"/>
      <c r="AG53" s="76"/>
      <c r="AH53" s="76"/>
      <c r="AI53" s="76"/>
      <c r="AJ53" s="76"/>
      <c r="AK53" s="76"/>
      <c r="AL53" s="76"/>
      <c r="AM53" s="76"/>
      <c r="AN53" s="76"/>
      <c r="AO53" s="76"/>
      <c r="AP53"/>
      <c r="AQ53"/>
      <c r="AR53"/>
      <c r="BN53" s="129"/>
      <c r="BO53" s="129"/>
      <c r="BP53" s="129"/>
    </row>
    <row r="54" spans="1:68" ht="12" customHeight="1">
      <c r="A54" s="57" t="s">
        <v>207</v>
      </c>
      <c r="B54" s="872">
        <v>65.8282407437688</v>
      </c>
      <c r="C54" s="872">
        <v>16.20617157175882</v>
      </c>
      <c r="D54" s="872">
        <v>42.0588669197155</v>
      </c>
      <c r="E54" s="872">
        <v>6.685954191039503</v>
      </c>
      <c r="F54" s="251"/>
      <c r="G54" s="251"/>
      <c r="H54" s="229"/>
      <c r="I54" s="229"/>
      <c r="J54" s="229"/>
      <c r="K54" s="229"/>
      <c r="L54" s="229"/>
      <c r="M54" s="229"/>
      <c r="N54" s="229"/>
      <c r="O54" s="251"/>
      <c r="P54" s="251"/>
      <c r="Q54" s="274"/>
      <c r="R54" s="518"/>
      <c r="S54" s="518"/>
      <c r="T54" s="518"/>
      <c r="U54" s="381"/>
      <c r="V54" s="148"/>
      <c r="W54" s="250"/>
      <c r="X54" s="250"/>
      <c r="Y54" s="250"/>
      <c r="Z54" s="406"/>
      <c r="AA54" s="250"/>
      <c r="AB54" s="250"/>
      <c r="AC54" s="76"/>
      <c r="AD54" s="76"/>
      <c r="AE54" s="76"/>
      <c r="AF54" s="76"/>
      <c r="AG54" s="76"/>
      <c r="AH54" s="76"/>
      <c r="AI54" s="76"/>
      <c r="AJ54" s="76"/>
      <c r="AK54" s="76"/>
      <c r="AL54" s="76"/>
      <c r="AM54" s="76"/>
      <c r="AN54" s="76"/>
      <c r="AO54" s="76"/>
      <c r="AP54"/>
      <c r="AQ54"/>
      <c r="AR54"/>
      <c r="BN54" s="129"/>
      <c r="BO54" s="129"/>
      <c r="BP54" s="129"/>
    </row>
    <row r="55" spans="1:68" ht="12" customHeight="1">
      <c r="A55" s="171" t="s">
        <v>208</v>
      </c>
      <c r="B55" s="874">
        <v>330.7309435795475</v>
      </c>
      <c r="C55" s="874">
        <v>24.644316613421633</v>
      </c>
      <c r="D55" s="874">
        <v>355.6191354032951</v>
      </c>
      <c r="E55" s="874">
        <v>0</v>
      </c>
      <c r="F55" s="251"/>
      <c r="G55" s="251"/>
      <c r="H55" s="229"/>
      <c r="I55" s="229"/>
      <c r="J55" s="229"/>
      <c r="K55" s="229"/>
      <c r="L55" s="229"/>
      <c r="M55" s="229"/>
      <c r="N55" s="229"/>
      <c r="O55" s="251"/>
      <c r="P55" s="251"/>
      <c r="Q55" s="274"/>
      <c r="R55" s="518"/>
      <c r="S55" s="518"/>
      <c r="T55" s="518"/>
      <c r="U55" s="381"/>
      <c r="V55" s="148"/>
      <c r="W55" s="250"/>
      <c r="X55" s="250"/>
      <c r="Y55" s="250"/>
      <c r="Z55" s="406"/>
      <c r="AA55" s="250"/>
      <c r="AB55" s="250"/>
      <c r="AC55" s="76"/>
      <c r="AD55" s="76"/>
      <c r="AE55" s="76"/>
      <c r="AF55" s="76"/>
      <c r="AG55" s="76"/>
      <c r="AH55" s="76"/>
      <c r="AI55" s="76"/>
      <c r="AJ55" s="76"/>
      <c r="AK55" s="76"/>
      <c r="AL55" s="76"/>
      <c r="AM55" s="76"/>
      <c r="AN55" s="76"/>
      <c r="AO55" s="76"/>
      <c r="AP55"/>
      <c r="AQ55"/>
      <c r="AR55"/>
      <c r="BN55" s="129"/>
      <c r="BO55" s="129"/>
      <c r="BP55" s="129"/>
    </row>
    <row r="56" spans="1:68" ht="12" customHeight="1">
      <c r="A56" s="57" t="s">
        <v>209</v>
      </c>
      <c r="B56" s="872">
        <v>65.6411831311419</v>
      </c>
      <c r="C56" s="872">
        <v>12.991497832536687</v>
      </c>
      <c r="D56" s="872">
        <v>53.101853343007086</v>
      </c>
      <c r="E56" s="872">
        <v>0.6458393171702065</v>
      </c>
      <c r="F56" s="251"/>
      <c r="G56" s="251"/>
      <c r="H56" s="229"/>
      <c r="I56" s="229"/>
      <c r="J56" s="229"/>
      <c r="K56" s="229"/>
      <c r="L56" s="229"/>
      <c r="M56" s="229"/>
      <c r="N56" s="229"/>
      <c r="O56" s="251"/>
      <c r="P56" s="251"/>
      <c r="Q56" s="274"/>
      <c r="R56" s="518"/>
      <c r="S56" s="518"/>
      <c r="T56" s="518"/>
      <c r="U56" s="381"/>
      <c r="V56" s="148"/>
      <c r="W56" s="250"/>
      <c r="X56" s="250"/>
      <c r="Y56" s="250"/>
      <c r="Z56" s="406"/>
      <c r="AA56" s="250"/>
      <c r="AB56" s="250"/>
      <c r="AC56" s="76"/>
      <c r="AD56" s="76"/>
      <c r="AE56" s="76"/>
      <c r="AF56" s="76"/>
      <c r="AG56" s="76"/>
      <c r="AH56" s="76"/>
      <c r="AI56" s="76"/>
      <c r="AJ56" s="76"/>
      <c r="AK56" s="76"/>
      <c r="AL56" s="76"/>
      <c r="AM56" s="76"/>
      <c r="AN56" s="76"/>
      <c r="AO56" s="76"/>
      <c r="AP56"/>
      <c r="AQ56"/>
      <c r="AR56"/>
      <c r="BN56" s="129"/>
      <c r="BO56" s="129"/>
      <c r="BP56" s="129"/>
    </row>
    <row r="57" spans="1:68" ht="12" customHeight="1">
      <c r="A57" s="171" t="s">
        <v>210</v>
      </c>
      <c r="B57" s="874">
        <v>72.38922567808085</v>
      </c>
      <c r="C57" s="874">
        <v>13.169515338444398</v>
      </c>
      <c r="D57" s="874">
        <v>95.59519221974483</v>
      </c>
      <c r="E57" s="874">
        <v>8.636730997317516</v>
      </c>
      <c r="F57" s="251"/>
      <c r="G57" s="251"/>
      <c r="H57" s="229"/>
      <c r="I57" s="229"/>
      <c r="J57" s="229"/>
      <c r="K57" s="229"/>
      <c r="L57" s="229"/>
      <c r="M57" s="229"/>
      <c r="N57" s="229"/>
      <c r="O57" s="251"/>
      <c r="P57" s="251"/>
      <c r="Q57" s="274"/>
      <c r="R57" s="518"/>
      <c r="S57" s="518"/>
      <c r="T57" s="518"/>
      <c r="U57" s="381"/>
      <c r="V57" s="148"/>
      <c r="W57" s="250"/>
      <c r="X57" s="250"/>
      <c r="Y57" s="250"/>
      <c r="Z57" s="406"/>
      <c r="AA57" s="250"/>
      <c r="AB57" s="250"/>
      <c r="AC57" s="76"/>
      <c r="AD57" s="76"/>
      <c r="AE57" s="76"/>
      <c r="AF57" s="76"/>
      <c r="AG57" s="76"/>
      <c r="AH57" s="76"/>
      <c r="AI57" s="76"/>
      <c r="AJ57" s="76"/>
      <c r="AK57" s="76"/>
      <c r="AL57" s="76"/>
      <c r="AM57" s="76"/>
      <c r="AN57" s="76"/>
      <c r="AO57" s="76"/>
      <c r="AP57"/>
      <c r="AQ57"/>
      <c r="AR57"/>
      <c r="BN57" s="129"/>
      <c r="BO57" s="129"/>
      <c r="BP57" s="129"/>
    </row>
    <row r="58" spans="1:68" ht="12" customHeight="1">
      <c r="A58" s="57" t="s">
        <v>211</v>
      </c>
      <c r="B58" s="872">
        <v>113.01623495194175</v>
      </c>
      <c r="C58" s="872">
        <v>24.870119075512225</v>
      </c>
      <c r="D58" s="872">
        <v>38.73521046011029</v>
      </c>
      <c r="E58" s="872">
        <v>14.444696054421078</v>
      </c>
      <c r="F58" s="251"/>
      <c r="G58" s="251"/>
      <c r="H58" s="229"/>
      <c r="I58" s="229"/>
      <c r="J58" s="229"/>
      <c r="K58" s="229"/>
      <c r="L58" s="229"/>
      <c r="M58" s="229"/>
      <c r="N58" s="229"/>
      <c r="O58" s="251"/>
      <c r="P58" s="251"/>
      <c r="Q58" s="274"/>
      <c r="R58" s="518"/>
      <c r="S58" s="518"/>
      <c r="T58" s="518"/>
      <c r="U58" s="381"/>
      <c r="V58" s="148"/>
      <c r="W58" s="250"/>
      <c r="X58" s="250"/>
      <c r="Y58" s="250"/>
      <c r="Z58" s="406"/>
      <c r="AA58" s="250"/>
      <c r="AB58" s="250"/>
      <c r="AC58" s="76"/>
      <c r="AD58" s="76"/>
      <c r="AE58" s="76"/>
      <c r="AF58" s="76"/>
      <c r="AG58" s="76"/>
      <c r="AH58" s="76"/>
      <c r="AI58" s="76"/>
      <c r="AJ58" s="76"/>
      <c r="AK58" s="76"/>
      <c r="AL58" s="76"/>
      <c r="AM58" s="76"/>
      <c r="AN58" s="76"/>
      <c r="AO58" s="76"/>
      <c r="AP58"/>
      <c r="AQ58"/>
      <c r="AR58"/>
      <c r="BN58" s="129"/>
      <c r="BO58" s="129"/>
      <c r="BP58" s="129"/>
    </row>
    <row r="59" spans="1:68" ht="12" customHeight="1">
      <c r="A59" s="171" t="s">
        <v>212</v>
      </c>
      <c r="B59" s="874">
        <v>85.06840783868313</v>
      </c>
      <c r="C59" s="874">
        <v>17.010808808519997</v>
      </c>
      <c r="D59" s="874">
        <v>29.199047291603353</v>
      </c>
      <c r="E59" s="874">
        <v>3.3461042932160203</v>
      </c>
      <c r="F59" s="251"/>
      <c r="G59" s="251"/>
      <c r="H59" s="229"/>
      <c r="I59" s="229"/>
      <c r="J59" s="229"/>
      <c r="K59" s="229"/>
      <c r="L59" s="229"/>
      <c r="M59" s="229"/>
      <c r="N59" s="229"/>
      <c r="O59" s="251"/>
      <c r="P59" s="251"/>
      <c r="Q59" s="274"/>
      <c r="R59" s="518"/>
      <c r="S59" s="518"/>
      <c r="T59" s="518"/>
      <c r="U59" s="381"/>
      <c r="V59" s="148"/>
      <c r="W59" s="250"/>
      <c r="X59" s="250"/>
      <c r="Y59" s="250"/>
      <c r="Z59" s="406"/>
      <c r="AA59" s="250"/>
      <c r="AB59" s="250"/>
      <c r="AC59" s="76"/>
      <c r="AD59" s="76"/>
      <c r="AE59" s="76"/>
      <c r="AF59" s="76"/>
      <c r="AG59" s="76"/>
      <c r="AH59" s="76"/>
      <c r="AI59" s="76"/>
      <c r="AJ59" s="76"/>
      <c r="AK59" s="76"/>
      <c r="AL59" s="76"/>
      <c r="AM59" s="76"/>
      <c r="AN59" s="76"/>
      <c r="AO59" s="76"/>
      <c r="AP59"/>
      <c r="AQ59"/>
      <c r="AR59"/>
      <c r="BN59" s="129"/>
      <c r="BO59" s="129"/>
      <c r="BP59" s="129"/>
    </row>
    <row r="60" spans="1:68" ht="12" customHeight="1">
      <c r="A60" s="57" t="s">
        <v>213</v>
      </c>
      <c r="B60" s="872">
        <v>114.23235921182192</v>
      </c>
      <c r="C60" s="872">
        <v>4.472553603629152</v>
      </c>
      <c r="D60" s="872">
        <v>39.17786993017016</v>
      </c>
      <c r="E60" s="872">
        <v>1.0486872812828787</v>
      </c>
      <c r="F60" s="251"/>
      <c r="G60" s="251"/>
      <c r="H60" s="229"/>
      <c r="I60" s="229"/>
      <c r="J60" s="229"/>
      <c r="K60" s="229"/>
      <c r="L60" s="229"/>
      <c r="M60" s="229"/>
      <c r="N60" s="229"/>
      <c r="O60" s="251"/>
      <c r="P60" s="251"/>
      <c r="Q60" s="274"/>
      <c r="R60" s="518"/>
      <c r="S60" s="518"/>
      <c r="T60" s="518"/>
      <c r="U60" s="381"/>
      <c r="V60" s="148"/>
      <c r="W60" s="250"/>
      <c r="X60" s="250"/>
      <c r="Y60" s="250"/>
      <c r="Z60" s="406"/>
      <c r="AA60" s="250"/>
      <c r="AB60" s="250"/>
      <c r="AC60" s="76"/>
      <c r="AD60" s="76"/>
      <c r="AE60" s="76"/>
      <c r="AF60" s="76"/>
      <c r="AG60" s="76"/>
      <c r="AH60" s="76"/>
      <c r="AI60" s="76"/>
      <c r="AJ60" s="76"/>
      <c r="AK60" s="76"/>
      <c r="AL60" s="76"/>
      <c r="AM60" s="76"/>
      <c r="AN60" s="76"/>
      <c r="AO60" s="76"/>
      <c r="AP60"/>
      <c r="AQ60"/>
      <c r="AR60"/>
      <c r="BN60" s="129"/>
      <c r="BO60" s="129"/>
      <c r="BP60" s="129"/>
    </row>
    <row r="61" spans="1:68" ht="12" customHeight="1">
      <c r="A61" s="171" t="s">
        <v>214</v>
      </c>
      <c r="B61" s="874">
        <v>90.22082469170472</v>
      </c>
      <c r="C61" s="874">
        <v>26.025868087550293</v>
      </c>
      <c r="D61" s="874">
        <v>70.32527797035569</v>
      </c>
      <c r="E61" s="874">
        <v>1.055507289195454</v>
      </c>
      <c r="F61" s="251"/>
      <c r="G61" s="251"/>
      <c r="H61" s="229"/>
      <c r="I61" s="229"/>
      <c r="J61" s="229"/>
      <c r="K61" s="229"/>
      <c r="L61" s="229"/>
      <c r="M61" s="229"/>
      <c r="N61" s="229"/>
      <c r="O61" s="251"/>
      <c r="P61" s="251"/>
      <c r="Q61" s="274"/>
      <c r="R61" s="518"/>
      <c r="S61" s="518"/>
      <c r="T61" s="518"/>
      <c r="U61" s="381"/>
      <c r="V61" s="148"/>
      <c r="W61" s="250"/>
      <c r="X61" s="250"/>
      <c r="Y61" s="250"/>
      <c r="Z61" s="406"/>
      <c r="AA61" s="250"/>
      <c r="AB61" s="250"/>
      <c r="AC61" s="76"/>
      <c r="AD61" s="76"/>
      <c r="AE61" s="76"/>
      <c r="AF61" s="76"/>
      <c r="AG61" s="76"/>
      <c r="AH61" s="76"/>
      <c r="AI61" s="76"/>
      <c r="AJ61" s="76"/>
      <c r="AK61" s="76"/>
      <c r="AL61" s="76"/>
      <c r="AM61" s="76"/>
      <c r="AN61" s="76"/>
      <c r="AO61" s="76"/>
      <c r="AP61"/>
      <c r="AQ61"/>
      <c r="AR61"/>
      <c r="BN61" s="129"/>
      <c r="BO61" s="129"/>
      <c r="BP61" s="129"/>
    </row>
    <row r="62" spans="1:68" ht="12" customHeight="1">
      <c r="A62" s="57" t="s">
        <v>215</v>
      </c>
      <c r="B62" s="872">
        <v>117.40467247343295</v>
      </c>
      <c r="C62" s="872">
        <v>17.375657122264833</v>
      </c>
      <c r="D62" s="872">
        <v>45.34158477594978</v>
      </c>
      <c r="E62" s="872">
        <v>0.19800294232372295</v>
      </c>
      <c r="F62" s="251"/>
      <c r="G62" s="251"/>
      <c r="H62" s="229"/>
      <c r="I62" s="229"/>
      <c r="J62" s="229"/>
      <c r="K62" s="229"/>
      <c r="L62" s="229"/>
      <c r="M62" s="229"/>
      <c r="N62" s="229"/>
      <c r="O62" s="251"/>
      <c r="P62" s="251"/>
      <c r="Q62" s="274"/>
      <c r="R62" s="518"/>
      <c r="S62" s="518"/>
      <c r="T62" s="518"/>
      <c r="U62" s="381"/>
      <c r="V62" s="148"/>
      <c r="W62" s="250"/>
      <c r="X62" s="250"/>
      <c r="Y62" s="250"/>
      <c r="Z62" s="406"/>
      <c r="AA62" s="250"/>
      <c r="AB62" s="250"/>
      <c r="AC62" s="76"/>
      <c r="AD62" s="76"/>
      <c r="AE62" s="76"/>
      <c r="AF62" s="76"/>
      <c r="AG62" s="76"/>
      <c r="AH62" s="76"/>
      <c r="AI62" s="76"/>
      <c r="AJ62" s="76"/>
      <c r="AK62" s="76"/>
      <c r="AL62" s="76"/>
      <c r="AM62" s="76"/>
      <c r="AN62" s="76"/>
      <c r="AO62" s="76"/>
      <c r="AP62"/>
      <c r="AQ62"/>
      <c r="AR62"/>
      <c r="BN62" s="129"/>
      <c r="BO62" s="129"/>
      <c r="BP62" s="129"/>
    </row>
    <row r="63" spans="1:68" ht="12" customHeight="1">
      <c r="A63" s="171" t="s">
        <v>216</v>
      </c>
      <c r="B63" s="874">
        <v>97.09150493101697</v>
      </c>
      <c r="C63" s="874">
        <v>10.613795325455657</v>
      </c>
      <c r="D63" s="874">
        <v>61.27819598605404</v>
      </c>
      <c r="E63" s="874">
        <v>8.786107803851776</v>
      </c>
      <c r="F63" s="251"/>
      <c r="G63" s="251"/>
      <c r="H63" s="229"/>
      <c r="I63" s="229"/>
      <c r="J63" s="229"/>
      <c r="K63" s="229"/>
      <c r="L63" s="229"/>
      <c r="M63" s="229"/>
      <c r="N63" s="229"/>
      <c r="O63" s="251"/>
      <c r="P63" s="251"/>
      <c r="Q63" s="274"/>
      <c r="R63" s="518"/>
      <c r="S63" s="518"/>
      <c r="T63" s="518"/>
      <c r="U63" s="381"/>
      <c r="V63" s="148"/>
      <c r="W63" s="250"/>
      <c r="X63" s="250"/>
      <c r="Y63" s="250"/>
      <c r="Z63" s="406"/>
      <c r="AA63" s="250"/>
      <c r="AB63" s="250"/>
      <c r="AC63" s="76"/>
      <c r="AD63" s="76"/>
      <c r="AE63" s="76"/>
      <c r="AF63" s="76"/>
      <c r="AG63" s="76"/>
      <c r="AH63" s="76"/>
      <c r="AI63" s="76"/>
      <c r="AJ63" s="76"/>
      <c r="AK63" s="76"/>
      <c r="AL63" s="76"/>
      <c r="AM63" s="76"/>
      <c r="AN63" s="76"/>
      <c r="AO63" s="76"/>
      <c r="AP63"/>
      <c r="AQ63"/>
      <c r="AR63"/>
      <c r="BN63" s="129"/>
      <c r="BO63" s="129"/>
      <c r="BP63" s="129"/>
    </row>
    <row r="64" spans="1:68" ht="12" customHeight="1">
      <c r="A64" s="57" t="s">
        <v>217</v>
      </c>
      <c r="B64" s="872">
        <v>115.71662079488036</v>
      </c>
      <c r="C64" s="872">
        <v>21.961357892719864</v>
      </c>
      <c r="D64" s="872">
        <v>27.849490029818032</v>
      </c>
      <c r="E64" s="872">
        <v>1.165551578719665</v>
      </c>
      <c r="F64" s="251"/>
      <c r="G64" s="251"/>
      <c r="H64" s="229"/>
      <c r="I64" s="229"/>
      <c r="J64" s="229"/>
      <c r="K64" s="229"/>
      <c r="L64" s="229"/>
      <c r="M64" s="229"/>
      <c r="N64" s="229"/>
      <c r="O64" s="251"/>
      <c r="P64" s="251"/>
      <c r="Q64" s="274"/>
      <c r="R64" s="518"/>
      <c r="S64" s="518"/>
      <c r="T64" s="518"/>
      <c r="U64" s="381"/>
      <c r="V64" s="148"/>
      <c r="W64" s="250"/>
      <c r="X64" s="250"/>
      <c r="Y64" s="250"/>
      <c r="Z64" s="406"/>
      <c r="AA64" s="250"/>
      <c r="AB64" s="250"/>
      <c r="AC64" s="76"/>
      <c r="AD64" s="76"/>
      <c r="AE64" s="76"/>
      <c r="AF64" s="76"/>
      <c r="AG64" s="76"/>
      <c r="AH64" s="76"/>
      <c r="AI64" s="76"/>
      <c r="AJ64" s="76"/>
      <c r="AK64" s="76"/>
      <c r="AL64" s="76"/>
      <c r="AM64" s="76"/>
      <c r="AN64" s="76"/>
      <c r="AO64" s="76"/>
      <c r="AP64"/>
      <c r="AQ64"/>
      <c r="AR64"/>
      <c r="BN64" s="129"/>
      <c r="BO64" s="129"/>
      <c r="BP64" s="129"/>
    </row>
    <row r="65" spans="1:68" ht="12" customHeight="1">
      <c r="A65" s="171" t="s">
        <v>218</v>
      </c>
      <c r="B65" s="874">
        <v>94.35171079947595</v>
      </c>
      <c r="C65" s="874">
        <v>17.870290284995388</v>
      </c>
      <c r="D65" s="874">
        <v>42.538053506712586</v>
      </c>
      <c r="E65" s="874">
        <v>5.565830064772138</v>
      </c>
      <c r="F65" s="251"/>
      <c r="G65" s="251"/>
      <c r="H65" s="229"/>
      <c r="I65" s="229"/>
      <c r="J65" s="229"/>
      <c r="K65" s="229"/>
      <c r="L65" s="229"/>
      <c r="M65" s="229"/>
      <c r="N65" s="229"/>
      <c r="O65" s="251"/>
      <c r="P65" s="251"/>
      <c r="Q65" s="274"/>
      <c r="R65" s="518"/>
      <c r="S65" s="518"/>
      <c r="T65" s="518"/>
      <c r="U65" s="381"/>
      <c r="V65" s="148"/>
      <c r="W65" s="250"/>
      <c r="X65" s="250"/>
      <c r="Y65" s="250"/>
      <c r="Z65" s="406"/>
      <c r="AA65" s="250"/>
      <c r="AB65" s="250"/>
      <c r="AC65" s="76"/>
      <c r="AD65" s="76"/>
      <c r="AE65" s="76"/>
      <c r="AF65" s="76"/>
      <c r="AG65" s="76"/>
      <c r="AH65" s="76"/>
      <c r="AI65" s="76"/>
      <c r="AJ65" s="76"/>
      <c r="AK65" s="76"/>
      <c r="AL65" s="76"/>
      <c r="AM65" s="76"/>
      <c r="AN65" s="76"/>
      <c r="AO65" s="76"/>
      <c r="AP65"/>
      <c r="AQ65"/>
      <c r="AR65"/>
      <c r="BN65" s="129"/>
      <c r="BO65" s="129"/>
      <c r="BP65" s="129"/>
    </row>
    <row r="66" spans="1:68" ht="12" customHeight="1">
      <c r="A66" s="57" t="s">
        <v>219</v>
      </c>
      <c r="B66" s="872">
        <v>78.54087239724018</v>
      </c>
      <c r="C66" s="872">
        <v>14.010196049031</v>
      </c>
      <c r="D66" s="872">
        <v>35.05862783318523</v>
      </c>
      <c r="E66" s="872">
        <v>10.80739301755863</v>
      </c>
      <c r="F66" s="251"/>
      <c r="G66" s="251"/>
      <c r="H66" s="229"/>
      <c r="I66" s="229"/>
      <c r="J66" s="229"/>
      <c r="K66" s="229"/>
      <c r="L66" s="229"/>
      <c r="M66" s="229"/>
      <c r="N66" s="229"/>
      <c r="O66" s="251"/>
      <c r="P66" s="251"/>
      <c r="Q66" s="274"/>
      <c r="R66" s="205"/>
      <c r="S66" s="213"/>
      <c r="T66" s="180"/>
      <c r="U66" s="381"/>
      <c r="V66" s="148"/>
      <c r="W66" s="250"/>
      <c r="X66" s="250"/>
      <c r="Y66" s="250"/>
      <c r="Z66" s="406"/>
      <c r="AA66" s="250"/>
      <c r="AB66" s="250"/>
      <c r="AC66" s="76"/>
      <c r="AD66" s="76"/>
      <c r="AE66" s="76"/>
      <c r="AF66" s="76"/>
      <c r="AG66" s="76"/>
      <c r="AH66" s="76"/>
      <c r="AI66" s="76"/>
      <c r="AJ66" s="76"/>
      <c r="AK66" s="76"/>
      <c r="AL66" s="76"/>
      <c r="AM66" s="76"/>
      <c r="AN66" s="76"/>
      <c r="AO66" s="76"/>
      <c r="AP66"/>
      <c r="AQ66"/>
      <c r="AR66"/>
      <c r="BN66" s="129"/>
      <c r="BO66" s="129"/>
      <c r="BP66" s="129"/>
    </row>
    <row r="67" spans="1:68" ht="12" customHeight="1">
      <c r="A67" s="171" t="s">
        <v>220</v>
      </c>
      <c r="B67" s="874">
        <v>69.74777339700371</v>
      </c>
      <c r="C67" s="874">
        <v>16.272338076434608</v>
      </c>
      <c r="D67" s="874">
        <v>43.90747181741121</v>
      </c>
      <c r="E67" s="874">
        <v>0.8905326009027745</v>
      </c>
      <c r="F67" s="306"/>
      <c r="G67" s="306"/>
      <c r="H67" s="236"/>
      <c r="I67" s="236"/>
      <c r="J67" s="236"/>
      <c r="K67" s="236"/>
      <c r="L67" s="236"/>
      <c r="M67" s="236"/>
      <c r="N67" s="236"/>
      <c r="O67" s="306"/>
      <c r="P67" s="306"/>
      <c r="Q67" s="311"/>
      <c r="R67" s="428"/>
      <c r="S67" s="213"/>
      <c r="T67" s="157"/>
      <c r="U67" s="167"/>
      <c r="V67" s="158"/>
      <c r="W67" s="305"/>
      <c r="X67" s="305"/>
      <c r="Y67" s="305"/>
      <c r="Z67" s="432"/>
      <c r="AA67" s="305"/>
      <c r="AB67" s="305"/>
      <c r="AC67" s="87"/>
      <c r="AD67" s="87"/>
      <c r="AE67" s="87"/>
      <c r="AF67" s="87"/>
      <c r="AG67" s="87"/>
      <c r="AH67" s="87"/>
      <c r="AI67" s="87"/>
      <c r="AJ67" s="87"/>
      <c r="AK67" s="87"/>
      <c r="AL67" s="87"/>
      <c r="AM67" s="87"/>
      <c r="AN67" s="87"/>
      <c r="AO67" s="87"/>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29"/>
      <c r="BO67" s="129"/>
      <c r="BP67" s="129"/>
    </row>
    <row r="68" spans="1:68" ht="12" customHeight="1">
      <c r="A68" s="57" t="s">
        <v>221</v>
      </c>
      <c r="B68" s="872">
        <v>73.24947391583665</v>
      </c>
      <c r="C68" s="872">
        <v>14.227035667494574</v>
      </c>
      <c r="D68" s="872">
        <v>34.957407416775</v>
      </c>
      <c r="E68" s="872">
        <v>1.8139470476055581</v>
      </c>
      <c r="F68" s="251"/>
      <c r="G68" s="251"/>
      <c r="H68" s="229"/>
      <c r="I68" s="229"/>
      <c r="J68" s="229"/>
      <c r="K68" s="229"/>
      <c r="L68" s="229"/>
      <c r="M68" s="229"/>
      <c r="N68" s="229"/>
      <c r="O68" s="251"/>
      <c r="P68" s="251"/>
      <c r="Q68" s="274"/>
      <c r="R68" s="204"/>
      <c r="S68" s="309"/>
      <c r="T68" s="157"/>
      <c r="U68" s="381"/>
      <c r="V68" s="148"/>
      <c r="W68" s="250"/>
      <c r="X68" s="250"/>
      <c r="Y68" s="250"/>
      <c r="Z68" s="406"/>
      <c r="AA68" s="250"/>
      <c r="AB68" s="250"/>
      <c r="AC68" s="76"/>
      <c r="AD68" s="76"/>
      <c r="AE68" s="76"/>
      <c r="AF68" s="76"/>
      <c r="AG68" s="76"/>
      <c r="AH68" s="76"/>
      <c r="AI68" s="76"/>
      <c r="AJ68" s="76"/>
      <c r="AK68" s="76"/>
      <c r="AL68" s="76"/>
      <c r="AM68" s="76"/>
      <c r="AN68" s="76"/>
      <c r="AO68" s="76"/>
      <c r="AP68"/>
      <c r="AQ68"/>
      <c r="AR68"/>
      <c r="BN68" s="129"/>
      <c r="BO68" s="129"/>
      <c r="BP68" s="129"/>
    </row>
    <row r="69" spans="1:68" ht="12" customHeight="1">
      <c r="A69" s="173" t="s">
        <v>222</v>
      </c>
      <c r="B69" s="876">
        <v>90.57771189718981</v>
      </c>
      <c r="C69" s="876">
        <v>16.701950448872473</v>
      </c>
      <c r="D69" s="876">
        <v>48.247669318641336</v>
      </c>
      <c r="E69" s="876">
        <v>3.452751226182174</v>
      </c>
      <c r="F69" s="306"/>
      <c r="G69" s="306"/>
      <c r="H69" s="236"/>
      <c r="I69" s="236"/>
      <c r="J69" s="236"/>
      <c r="K69" s="236"/>
      <c r="L69" s="236"/>
      <c r="M69" s="236"/>
      <c r="N69" s="236"/>
      <c r="O69" s="306"/>
      <c r="P69" s="306"/>
      <c r="Q69" s="311"/>
      <c r="R69" s="205"/>
      <c r="S69" s="213"/>
      <c r="T69" s="180"/>
      <c r="U69" s="381"/>
      <c r="V69" s="158"/>
      <c r="W69" s="305"/>
      <c r="X69" s="305"/>
      <c r="Y69" s="305"/>
      <c r="Z69" s="432"/>
      <c r="AA69" s="305"/>
      <c r="AB69" s="305"/>
      <c r="AC69" s="87"/>
      <c r="AD69" s="87"/>
      <c r="AE69" s="87"/>
      <c r="AF69" s="87"/>
      <c r="AG69" s="87"/>
      <c r="AH69" s="87"/>
      <c r="AI69" s="87"/>
      <c r="AJ69" s="87"/>
      <c r="AK69" s="87"/>
      <c r="AL69" s="87"/>
      <c r="AM69" s="87"/>
      <c r="AN69" s="87"/>
      <c r="AO69" s="87"/>
      <c r="AP69"/>
      <c r="AQ69"/>
      <c r="AR69"/>
      <c r="BN69" s="129"/>
      <c r="BO69" s="129"/>
      <c r="BP69" s="129"/>
    </row>
    <row r="70" spans="1:68" ht="12" customHeight="1">
      <c r="A70" s="57" t="s">
        <v>223</v>
      </c>
      <c r="B70" s="872">
        <v>99.17978018410355</v>
      </c>
      <c r="C70" s="872">
        <v>23.995714112872978</v>
      </c>
      <c r="D70" s="872">
        <v>43.729368421859135</v>
      </c>
      <c r="E70" s="872">
        <v>4.1157911921584365</v>
      </c>
      <c r="F70" s="251"/>
      <c r="G70" s="251"/>
      <c r="H70" s="229"/>
      <c r="I70" s="229"/>
      <c r="J70" s="229"/>
      <c r="K70" s="229"/>
      <c r="L70" s="229"/>
      <c r="M70" s="229"/>
      <c r="N70" s="229"/>
      <c r="O70" s="251"/>
      <c r="P70" s="251"/>
      <c r="Q70" s="274"/>
      <c r="R70" s="204"/>
      <c r="S70" s="309"/>
      <c r="T70" s="157"/>
      <c r="U70" s="381"/>
      <c r="V70" s="148"/>
      <c r="W70" s="250"/>
      <c r="X70" s="250"/>
      <c r="Y70" s="250"/>
      <c r="Z70" s="406"/>
      <c r="AA70" s="250"/>
      <c r="AB70" s="250"/>
      <c r="AC70" s="76"/>
      <c r="AD70" s="76"/>
      <c r="AE70" s="76"/>
      <c r="AF70" s="76"/>
      <c r="AG70" s="76"/>
      <c r="AH70" s="76"/>
      <c r="AI70" s="76"/>
      <c r="AJ70" s="76"/>
      <c r="AK70" s="76"/>
      <c r="AL70" s="76"/>
      <c r="AM70" s="76"/>
      <c r="AN70" s="76"/>
      <c r="AO70" s="76"/>
      <c r="AP70"/>
      <c r="AQ70"/>
      <c r="AR70"/>
      <c r="BN70" s="129"/>
      <c r="BO70" s="129"/>
      <c r="BP70" s="129"/>
    </row>
    <row r="71" spans="1:68" ht="12" customHeight="1">
      <c r="A71" s="519" t="s">
        <v>224</v>
      </c>
      <c r="B71" s="878">
        <v>92.17674588109219</v>
      </c>
      <c r="C71" s="878">
        <v>18.0577843693067</v>
      </c>
      <c r="D71" s="878">
        <v>47.407764723319474</v>
      </c>
      <c r="E71" s="878">
        <v>3.5760033793758854</v>
      </c>
      <c r="F71" s="251"/>
      <c r="G71" s="251"/>
      <c r="H71" s="229"/>
      <c r="I71" s="229"/>
      <c r="J71" s="229"/>
      <c r="K71" s="229"/>
      <c r="L71" s="229"/>
      <c r="M71" s="229"/>
      <c r="N71" s="229"/>
      <c r="O71" s="251"/>
      <c r="P71" s="251"/>
      <c r="Q71" s="274"/>
      <c r="R71" s="205"/>
      <c r="S71" s="213"/>
      <c r="T71" s="180"/>
      <c r="U71" s="381"/>
      <c r="V71" s="148"/>
      <c r="W71" s="250"/>
      <c r="X71" s="250"/>
      <c r="Y71" s="250"/>
      <c r="Z71" s="406"/>
      <c r="AA71" s="250"/>
      <c r="AB71" s="250"/>
      <c r="AC71" s="76"/>
      <c r="AD71" s="76"/>
      <c r="AE71" s="76"/>
      <c r="AF71" s="76"/>
      <c r="AG71" s="76"/>
      <c r="AH71" s="76"/>
      <c r="AI71" s="76"/>
      <c r="AJ71" s="76"/>
      <c r="AK71" s="76"/>
      <c r="AL71" s="76"/>
      <c r="AM71" s="76"/>
      <c r="AN71" s="76"/>
      <c r="AO71" s="76"/>
      <c r="AP71"/>
      <c r="AQ71"/>
      <c r="AR71"/>
      <c r="BN71" s="129"/>
      <c r="BO71" s="129"/>
      <c r="BP71" s="129"/>
    </row>
    <row r="72" spans="1:68" ht="12" customHeight="1">
      <c r="A72" s="57" t="s">
        <v>225</v>
      </c>
      <c r="B72" s="872">
        <v>198.41926045725208</v>
      </c>
      <c r="C72" s="872">
        <v>51.68329290107575</v>
      </c>
      <c r="D72" s="872">
        <v>232.16267735058443</v>
      </c>
      <c r="E72" s="872">
        <v>8.060192604572556</v>
      </c>
      <c r="F72" s="520"/>
      <c r="G72" s="520"/>
      <c r="H72" s="520"/>
      <c r="I72" s="520"/>
      <c r="J72" s="9"/>
      <c r="K72" s="9"/>
      <c r="L72" s="9"/>
      <c r="M72" s="9"/>
      <c r="N72" s="218"/>
      <c r="O72" s="251"/>
      <c r="P72" s="251"/>
      <c r="Q72" s="274"/>
      <c r="R72" s="9"/>
      <c r="S72" s="213"/>
      <c r="T72" s="180"/>
      <c r="U72" s="381"/>
      <c r="V72" s="148"/>
      <c r="W72" s="250"/>
      <c r="X72" s="250"/>
      <c r="Y72" s="250"/>
      <c r="Z72" s="406"/>
      <c r="AA72" s="250"/>
      <c r="AB72" s="250"/>
      <c r="AC72" s="76"/>
      <c r="AD72" s="76"/>
      <c r="AE72" s="76"/>
      <c r="AF72" s="76"/>
      <c r="AG72" s="76"/>
      <c r="AH72" s="76"/>
      <c r="AI72" s="76"/>
      <c r="AJ72" s="76"/>
      <c r="AK72" s="76"/>
      <c r="AL72" s="76"/>
      <c r="AM72" s="76"/>
      <c r="AN72" s="76"/>
      <c r="AO72" s="76"/>
      <c r="AP72"/>
      <c r="AQ72"/>
      <c r="AR72"/>
      <c r="BN72" s="129"/>
      <c r="BO72" s="129"/>
      <c r="BP72" s="129"/>
    </row>
    <row r="73" spans="1:68" ht="12" customHeight="1">
      <c r="A73" s="171" t="s">
        <v>226</v>
      </c>
      <c r="B73" s="874">
        <v>67.42158586028107</v>
      </c>
      <c r="C73" s="874">
        <v>38.210479361910735</v>
      </c>
      <c r="D73" s="874">
        <v>129.38177152800475</v>
      </c>
      <c r="E73" s="874">
        <v>0.6730675805781925</v>
      </c>
      <c r="F73" s="251"/>
      <c r="G73" s="251"/>
      <c r="H73" s="229"/>
      <c r="I73" s="229"/>
      <c r="J73" s="229"/>
      <c r="K73" s="229"/>
      <c r="L73" s="229"/>
      <c r="M73" s="229"/>
      <c r="N73" s="229"/>
      <c r="O73" s="251"/>
      <c r="P73" s="251"/>
      <c r="Q73" s="274"/>
      <c r="R73" s="205"/>
      <c r="S73" s="213"/>
      <c r="T73" s="180"/>
      <c r="U73" s="381"/>
      <c r="V73" s="148"/>
      <c r="W73" s="250"/>
      <c r="X73" s="250"/>
      <c r="Y73" s="250"/>
      <c r="Z73" s="406"/>
      <c r="AA73" s="250"/>
      <c r="AB73" s="250"/>
      <c r="AC73" s="76"/>
      <c r="AD73" s="76"/>
      <c r="AE73" s="76"/>
      <c r="AF73" s="76"/>
      <c r="AG73" s="76"/>
      <c r="AH73" s="76"/>
      <c r="AI73" s="76"/>
      <c r="AJ73" s="76"/>
      <c r="AK73" s="76"/>
      <c r="AL73" s="76"/>
      <c r="AM73" s="76"/>
      <c r="AN73" s="76"/>
      <c r="AO73" s="76"/>
      <c r="AP73"/>
      <c r="AQ73"/>
      <c r="AR73"/>
      <c r="BN73" s="129"/>
      <c r="BO73" s="129"/>
      <c r="BP73" s="129"/>
    </row>
    <row r="74" spans="1:68" ht="12" customHeight="1">
      <c r="A74" s="57" t="s">
        <v>227</v>
      </c>
      <c r="B74" s="872">
        <v>310.6360015801281</v>
      </c>
      <c r="C74" s="872">
        <v>3.354045600113292</v>
      </c>
      <c r="D74" s="872">
        <v>219.6353282865299</v>
      </c>
      <c r="E74" s="872">
        <v>3.2298216889979847</v>
      </c>
      <c r="F74" s="251"/>
      <c r="G74" s="251"/>
      <c r="H74" s="229"/>
      <c r="I74" s="229"/>
      <c r="J74" s="229"/>
      <c r="K74" s="229"/>
      <c r="L74" s="229"/>
      <c r="M74" s="229"/>
      <c r="N74" s="229"/>
      <c r="O74" s="251"/>
      <c r="P74" s="251"/>
      <c r="Q74" s="274"/>
      <c r="R74" s="205"/>
      <c r="S74" s="213"/>
      <c r="T74" s="180"/>
      <c r="U74" s="381"/>
      <c r="V74" s="90"/>
      <c r="W74" s="305"/>
      <c r="X74" s="305"/>
      <c r="Y74" s="305"/>
      <c r="Z74" s="432"/>
      <c r="AA74" s="305"/>
      <c r="AB74" s="305"/>
      <c r="AC74" s="76"/>
      <c r="AD74" s="76"/>
      <c r="AE74" s="76"/>
      <c r="AF74" s="76"/>
      <c r="AG74" s="76"/>
      <c r="AH74" s="76"/>
      <c r="AI74" s="76"/>
      <c r="AJ74" s="76"/>
      <c r="AK74" s="76"/>
      <c r="AL74" s="76"/>
      <c r="AM74" s="76"/>
      <c r="AN74" s="76"/>
      <c r="AO74" s="76"/>
      <c r="AP74"/>
      <c r="AQ74"/>
      <c r="AR74"/>
      <c r="BN74" s="129"/>
      <c r="BO74" s="129"/>
      <c r="BP74" s="129"/>
    </row>
    <row r="75" spans="1:68" ht="12" customHeight="1">
      <c r="A75" s="171" t="s">
        <v>228</v>
      </c>
      <c r="B75" s="874">
        <v>223.53089384086735</v>
      </c>
      <c r="C75" s="874">
        <v>34.05004636166951</v>
      </c>
      <c r="D75" s="874">
        <v>271.1420836691777</v>
      </c>
      <c r="E75" s="874">
        <v>14.299999393965106</v>
      </c>
      <c r="F75" s="306"/>
      <c r="G75" s="306"/>
      <c r="H75" s="236"/>
      <c r="I75" s="236"/>
      <c r="J75" s="236"/>
      <c r="K75" s="236"/>
      <c r="L75" s="236"/>
      <c r="M75" s="236"/>
      <c r="N75" s="236"/>
      <c r="O75" s="306"/>
      <c r="P75" s="306"/>
      <c r="Q75" s="311"/>
      <c r="R75" s="205"/>
      <c r="S75" s="213"/>
      <c r="T75" s="180"/>
      <c r="U75" s="381"/>
      <c r="V75" s="158"/>
      <c r="W75" s="305"/>
      <c r="X75" s="305"/>
      <c r="Y75" s="305"/>
      <c r="Z75" s="432"/>
      <c r="AA75" s="305"/>
      <c r="AB75" s="305"/>
      <c r="AC75" s="87"/>
      <c r="AD75" s="87"/>
      <c r="AE75" s="87"/>
      <c r="AF75" s="87"/>
      <c r="AG75" s="442"/>
      <c r="AH75" s="87"/>
      <c r="AI75" s="87"/>
      <c r="AJ75" s="87"/>
      <c r="AK75" s="87"/>
      <c r="AL75" s="87"/>
      <c r="AM75" s="87"/>
      <c r="AN75" s="87"/>
      <c r="AO75" s="87"/>
      <c r="AP75"/>
      <c r="AQ75"/>
      <c r="AR75"/>
      <c r="BN75" s="129"/>
      <c r="BO75" s="129"/>
      <c r="BP75" s="129"/>
    </row>
    <row r="76" spans="1:43" ht="12" customHeight="1">
      <c r="A76" s="100" t="s">
        <v>325</v>
      </c>
      <c r="B76" s="872">
        <v>217.8729932064123</v>
      </c>
      <c r="C76" s="872">
        <v>31.785269461077846</v>
      </c>
      <c r="D76" s="872">
        <v>234.22753041003196</v>
      </c>
      <c r="E76" s="872">
        <v>8.882513358932332</v>
      </c>
      <c r="F76" s="9"/>
      <c r="G76" s="9"/>
      <c r="H76" s="9"/>
      <c r="I76" s="9"/>
      <c r="J76" s="442"/>
      <c r="K76" s="9"/>
      <c r="L76" s="9"/>
      <c r="M76" s="9"/>
      <c r="N76" s="9"/>
      <c r="O76" s="9"/>
      <c r="P76" s="9"/>
      <c r="Q76" s="9"/>
      <c r="R76" s="447"/>
      <c r="S76" s="447"/>
      <c r="T76" s="152"/>
      <c r="U76" s="204"/>
      <c r="V76" s="309"/>
      <c r="W76" s="157"/>
      <c r="Y76" s="198"/>
      <c r="AA76" s="9"/>
      <c r="AC76" s="9"/>
      <c r="AD76" s="206"/>
      <c r="AE76" s="225"/>
      <c r="AF76" s="225"/>
      <c r="AG76" s="206"/>
      <c r="AH76" s="225"/>
      <c r="AI76" s="225"/>
      <c r="AJ76" s="9"/>
      <c r="AK76" s="9"/>
      <c r="AL76" s="9"/>
      <c r="AM76" s="9"/>
      <c r="AN76" s="9"/>
      <c r="AO76" s="9"/>
      <c r="AP76" s="225"/>
      <c r="AQ76" s="446"/>
    </row>
    <row r="77" spans="1:43" ht="12" customHeight="1">
      <c r="A77" s="519" t="s">
        <v>324</v>
      </c>
      <c r="B77" s="878">
        <v>95.7361847042312</v>
      </c>
      <c r="C77" s="878">
        <v>18.446516287875834</v>
      </c>
      <c r="D77" s="878">
        <v>52.698085962536524</v>
      </c>
      <c r="E77" s="878">
        <v>3.7262719676474663</v>
      </c>
      <c r="J77" s="116"/>
      <c r="K77" s="116"/>
      <c r="L77" s="116"/>
      <c r="M77" s="116"/>
      <c r="N77" s="116"/>
      <c r="O77" s="116"/>
      <c r="P77" s="116"/>
      <c r="Q77" s="116"/>
      <c r="R77" s="13"/>
      <c r="S77" s="6"/>
      <c r="T77" s="152"/>
      <c r="Y77" s="349"/>
      <c r="AA77" s="9"/>
      <c r="AC77" s="9"/>
      <c r="AD77" s="206"/>
      <c r="AE77" s="225"/>
      <c r="AF77" s="225"/>
      <c r="AG77" s="206"/>
      <c r="AH77" s="206"/>
      <c r="AI77" s="225"/>
      <c r="AJ77" s="9"/>
      <c r="AK77" s="9"/>
      <c r="AL77" s="9"/>
      <c r="AM77" s="9"/>
      <c r="AN77" s="9"/>
      <c r="AO77" s="9"/>
      <c r="AP77" s="9"/>
      <c r="AQ77" s="9"/>
    </row>
    <row r="78" spans="1:43" ht="12.75">
      <c r="A78" s="346" t="s">
        <v>441</v>
      </c>
      <c r="B78" s="522"/>
      <c r="C78" s="523"/>
      <c r="D78" s="523"/>
      <c r="E78" s="523"/>
      <c r="J78" s="889" t="s">
        <v>231</v>
      </c>
      <c r="K78" s="1208"/>
      <c r="L78" s="1208"/>
      <c r="M78" s="1208"/>
      <c r="N78" s="1208"/>
      <c r="O78" s="116"/>
      <c r="P78" s="116"/>
      <c r="Q78" s="116"/>
      <c r="T78" s="6"/>
      <c r="V78" s="180"/>
      <c r="X78" s="9"/>
      <c r="Z78" s="180"/>
      <c r="AA78" s="9"/>
      <c r="AB78" s="180"/>
      <c r="AC78" s="9"/>
      <c r="AD78" s="180"/>
      <c r="AE78" s="9"/>
      <c r="AF78" s="9"/>
      <c r="AG78" s="180"/>
      <c r="AJ78" s="449"/>
      <c r="AK78" s="449"/>
      <c r="AM78" s="449"/>
      <c r="AN78" s="449"/>
      <c r="AO78" s="449"/>
      <c r="AP78" s="449"/>
      <c r="AQ78" s="449"/>
    </row>
    <row r="79" spans="2:43" ht="12.75">
      <c r="B79" s="175"/>
      <c r="J79" s="175"/>
      <c r="K79" s="175"/>
      <c r="L79" s="175"/>
      <c r="M79" s="175"/>
      <c r="N79" s="175"/>
      <c r="T79" s="6"/>
      <c r="V79" s="180"/>
      <c r="X79" s="9"/>
      <c r="Z79" s="180"/>
      <c r="AA79" s="9"/>
      <c r="AB79" s="180"/>
      <c r="AC79" s="9"/>
      <c r="AJ79" s="449"/>
      <c r="AK79" s="449"/>
      <c r="AM79" s="449"/>
      <c r="AN79" s="449"/>
      <c r="AO79" s="449"/>
      <c r="AP79" s="449"/>
      <c r="AQ79" s="449"/>
    </row>
    <row r="80" spans="2:43" ht="12.75">
      <c r="B80" s="175"/>
      <c r="J80" s="175"/>
      <c r="K80" s="175"/>
      <c r="L80" s="175"/>
      <c r="M80" s="175"/>
      <c r="N80" s="175"/>
      <c r="Q80" s="116"/>
      <c r="T80" s="6"/>
      <c r="V80" s="180"/>
      <c r="X80" s="9"/>
      <c r="Z80" s="180"/>
      <c r="AA80" s="9"/>
      <c r="AB80" s="180"/>
      <c r="AC80" s="9"/>
      <c r="AM80" s="449"/>
      <c r="AN80" s="449"/>
      <c r="AO80" s="449"/>
      <c r="AP80" s="449"/>
      <c r="AQ80" s="449"/>
    </row>
    <row r="81" spans="2:43" ht="12.75">
      <c r="B81" s="175"/>
      <c r="J81" s="175"/>
      <c r="K81" s="175"/>
      <c r="L81" s="175"/>
      <c r="M81" s="175"/>
      <c r="N81" s="175"/>
      <c r="Q81" s="116"/>
      <c r="T81" s="5"/>
      <c r="AM81" s="449"/>
      <c r="AN81" s="449"/>
      <c r="AO81" s="449"/>
      <c r="AP81" s="449"/>
      <c r="AQ81" s="449"/>
    </row>
    <row r="82" spans="10:43" ht="12.75">
      <c r="J82" s="175"/>
      <c r="K82" s="175"/>
      <c r="L82" s="175"/>
      <c r="M82" s="175"/>
      <c r="N82" s="175"/>
      <c r="Q82" s="116"/>
      <c r="T82" s="5"/>
      <c r="AM82" s="449"/>
      <c r="AN82" s="449"/>
      <c r="AO82" s="449"/>
      <c r="AP82" s="449"/>
      <c r="AQ82" s="449"/>
    </row>
    <row r="83" spans="10:43" ht="12.75">
      <c r="J83" s="175"/>
      <c r="K83" s="175"/>
      <c r="L83" s="175"/>
      <c r="M83" s="175"/>
      <c r="N83" s="175"/>
      <c r="Q83" s="116"/>
      <c r="T83" s="5"/>
      <c r="AM83" s="449"/>
      <c r="AN83" s="449"/>
      <c r="AO83" s="449"/>
      <c r="AP83" s="449"/>
      <c r="AQ83" s="449"/>
    </row>
    <row r="84" spans="10:43" ht="12.75">
      <c r="J84" s="1323"/>
      <c r="K84" s="1323"/>
      <c r="L84" s="1323"/>
      <c r="M84" s="1323"/>
      <c r="N84" s="1323"/>
      <c r="O84" s="1324"/>
      <c r="Q84" s="116"/>
      <c r="T84" s="5"/>
      <c r="AM84" s="449"/>
      <c r="AN84" s="449"/>
      <c r="AO84" s="449"/>
      <c r="AP84" s="449"/>
      <c r="AQ84" s="449"/>
    </row>
    <row r="85" spans="10:43" ht="12.75">
      <c r="J85" s="1324" t="s">
        <v>195</v>
      </c>
      <c r="K85" s="1325" t="s">
        <v>162</v>
      </c>
      <c r="L85" s="1325" t="s">
        <v>481</v>
      </c>
      <c r="M85" s="1325" t="s">
        <v>482</v>
      </c>
      <c r="N85" s="1325" t="s">
        <v>241</v>
      </c>
      <c r="O85" s="1326" t="s">
        <v>88</v>
      </c>
      <c r="Q85" s="116"/>
      <c r="T85" s="5"/>
      <c r="AM85" s="449"/>
      <c r="AN85" s="449"/>
      <c r="AO85" s="449"/>
      <c r="AP85" s="449"/>
      <c r="AQ85" s="449"/>
    </row>
    <row r="86" spans="10:43" ht="12.75">
      <c r="J86" s="1317" t="s">
        <v>211</v>
      </c>
      <c r="K86" s="1327">
        <v>113.01623495194175</v>
      </c>
      <c r="L86" s="1327">
        <v>38.73521046011029</v>
      </c>
      <c r="M86" s="1327">
        <v>24.870119075512225</v>
      </c>
      <c r="N86" s="1327">
        <v>14.444696054421078</v>
      </c>
      <c r="O86" s="1327">
        <v>191.06626054198537</v>
      </c>
      <c r="Q86" s="116"/>
      <c r="T86" s="5"/>
      <c r="AM86" s="449"/>
      <c r="AN86" s="449"/>
      <c r="AO86" s="449"/>
      <c r="AP86" s="449"/>
      <c r="AQ86" s="449"/>
    </row>
    <row r="87" spans="10:43" ht="12.75">
      <c r="J87" s="1317" t="s">
        <v>203</v>
      </c>
      <c r="K87" s="1327">
        <v>64.48418477437232</v>
      </c>
      <c r="L87" s="1327">
        <v>79.80560659310524</v>
      </c>
      <c r="M87" s="1327">
        <v>32.90779322936587</v>
      </c>
      <c r="N87" s="1327">
        <v>12.621942858792375</v>
      </c>
      <c r="O87" s="1327">
        <v>189.8195274556358</v>
      </c>
      <c r="Q87" s="116"/>
      <c r="T87" s="5"/>
      <c r="AM87" s="449"/>
      <c r="AN87" s="449"/>
      <c r="AO87" s="449"/>
      <c r="AP87" s="449"/>
      <c r="AQ87" s="449"/>
    </row>
    <row r="88" spans="10:43" ht="12.75">
      <c r="J88" s="1317" t="s">
        <v>210</v>
      </c>
      <c r="K88" s="1327">
        <v>72.38922567808085</v>
      </c>
      <c r="L88" s="1327">
        <v>95.59519221974483</v>
      </c>
      <c r="M88" s="1327">
        <v>13.169515338444398</v>
      </c>
      <c r="N88" s="1327">
        <v>8.636730997317516</v>
      </c>
      <c r="O88" s="1327">
        <v>189.7906642335876</v>
      </c>
      <c r="Q88" s="116"/>
      <c r="T88" s="5"/>
      <c r="AM88" s="449"/>
      <c r="AN88" s="449"/>
      <c r="AO88" s="449"/>
      <c r="AP88" s="449"/>
      <c r="AQ88" s="449"/>
    </row>
    <row r="89" spans="10:43" ht="12.75">
      <c r="J89" s="1317" t="s">
        <v>214</v>
      </c>
      <c r="K89" s="1327">
        <v>90.22082469170472</v>
      </c>
      <c r="L89" s="1327">
        <v>70.32527797035569</v>
      </c>
      <c r="M89" s="1327">
        <v>26.025868087550293</v>
      </c>
      <c r="N89" s="1327">
        <v>1.055507289195454</v>
      </c>
      <c r="O89" s="1327">
        <v>187.62747803880615</v>
      </c>
      <c r="Q89" s="116"/>
      <c r="T89" s="5"/>
      <c r="AM89" s="449"/>
      <c r="AN89" s="449"/>
      <c r="AO89" s="449"/>
      <c r="AP89" s="449"/>
      <c r="AQ89" s="449"/>
    </row>
    <row r="90" spans="10:43" ht="12.75">
      <c r="J90" s="1317" t="s">
        <v>202</v>
      </c>
      <c r="K90" s="1327">
        <v>103.09378878367122</v>
      </c>
      <c r="L90" s="1327">
        <v>67.01615950881505</v>
      </c>
      <c r="M90" s="1327">
        <v>13.415446435727485</v>
      </c>
      <c r="N90" s="1327">
        <v>1.8814406699389805</v>
      </c>
      <c r="O90" s="1327">
        <v>185.4068353981527</v>
      </c>
      <c r="Q90" s="116"/>
      <c r="T90" s="5"/>
      <c r="AM90" s="449"/>
      <c r="AN90" s="449"/>
      <c r="AO90" s="449"/>
      <c r="AP90" s="449"/>
      <c r="AQ90" s="449"/>
    </row>
    <row r="91" spans="10:43" ht="12.75">
      <c r="J91" s="1317" t="s">
        <v>215</v>
      </c>
      <c r="K91" s="1327">
        <v>117.40467247343295</v>
      </c>
      <c r="L91" s="1327">
        <v>45.34158477594978</v>
      </c>
      <c r="M91" s="1327">
        <v>17.375657122264833</v>
      </c>
      <c r="N91" s="1327">
        <v>0.19800294232372295</v>
      </c>
      <c r="O91" s="1327">
        <v>180.31991731397127</v>
      </c>
      <c r="Q91" s="116"/>
      <c r="T91" s="5"/>
      <c r="AL91" s="9"/>
      <c r="AM91" s="449"/>
      <c r="AN91" s="449"/>
      <c r="AO91" s="449"/>
      <c r="AP91" s="449"/>
      <c r="AQ91" s="449"/>
    </row>
    <row r="92" spans="10:20" ht="12.75">
      <c r="J92" s="1317" t="s">
        <v>216</v>
      </c>
      <c r="K92" s="1327">
        <v>97.09150493101697</v>
      </c>
      <c r="L92" s="1327">
        <v>61.27819598605404</v>
      </c>
      <c r="M92" s="1327">
        <v>10.613795325455657</v>
      </c>
      <c r="N92" s="1327">
        <v>8.786107803851776</v>
      </c>
      <c r="O92" s="1327">
        <v>177.76960404637845</v>
      </c>
      <c r="Q92" s="6"/>
      <c r="T92" s="5"/>
    </row>
    <row r="93" spans="10:20" ht="12.75">
      <c r="J93" s="1317" t="s">
        <v>204</v>
      </c>
      <c r="K93" s="1327">
        <v>99.63791940307495</v>
      </c>
      <c r="L93" s="1327">
        <v>49.5439309725707</v>
      </c>
      <c r="M93" s="1327">
        <v>17.991681436926417</v>
      </c>
      <c r="N93" s="1327">
        <v>5.027820617925109</v>
      </c>
      <c r="O93" s="1327">
        <v>172.20135243049717</v>
      </c>
      <c r="Q93" s="116"/>
      <c r="T93" s="6"/>
    </row>
    <row r="94" spans="10:20" ht="12.75">
      <c r="J94" s="1317" t="s">
        <v>223</v>
      </c>
      <c r="K94" s="1327">
        <v>99.17978018410355</v>
      </c>
      <c r="L94" s="1327">
        <v>43.729368421859135</v>
      </c>
      <c r="M94" s="1327">
        <v>23.995714112872978</v>
      </c>
      <c r="N94" s="1327">
        <v>4.1157911921584365</v>
      </c>
      <c r="O94" s="1327">
        <v>171.0206539109941</v>
      </c>
      <c r="Q94" s="6"/>
      <c r="T94" s="5"/>
    </row>
    <row r="95" spans="10:20" ht="12.75">
      <c r="J95" s="1317" t="s">
        <v>217</v>
      </c>
      <c r="K95" s="1327">
        <v>115.71662079488036</v>
      </c>
      <c r="L95" s="1327">
        <v>27.849490029818032</v>
      </c>
      <c r="M95" s="1327">
        <v>21.961357892719864</v>
      </c>
      <c r="N95" s="1327">
        <v>1.165551578719665</v>
      </c>
      <c r="O95" s="1327">
        <v>166.69302029613792</v>
      </c>
      <c r="Q95" s="6"/>
      <c r="T95" s="6"/>
    </row>
    <row r="96" spans="10:20" ht="12.75">
      <c r="J96" s="1317" t="s">
        <v>218</v>
      </c>
      <c r="K96" s="1327">
        <v>94.35171079947595</v>
      </c>
      <c r="L96" s="1327">
        <v>42.538053506712586</v>
      </c>
      <c r="M96" s="1327">
        <v>17.870290284995388</v>
      </c>
      <c r="N96" s="1327">
        <v>5.565830064772138</v>
      </c>
      <c r="O96" s="1327">
        <v>160.32588465595606</v>
      </c>
      <c r="Q96" s="6"/>
      <c r="T96" s="6"/>
    </row>
    <row r="97" spans="10:20" ht="12.75">
      <c r="J97" s="1317" t="s">
        <v>213</v>
      </c>
      <c r="K97" s="1327">
        <v>114.23235921182192</v>
      </c>
      <c r="L97" s="1327">
        <v>39.17786993017016</v>
      </c>
      <c r="M97" s="1327">
        <v>4.472553603629152</v>
      </c>
      <c r="N97" s="1327">
        <v>1.0486872812828787</v>
      </c>
      <c r="O97" s="1327">
        <v>158.93147002690412</v>
      </c>
      <c r="Q97" s="6"/>
      <c r="T97" s="6"/>
    </row>
    <row r="98" spans="10:20" ht="12.75">
      <c r="J98" s="1317" t="s">
        <v>205</v>
      </c>
      <c r="K98" s="1327">
        <v>107.68311699408736</v>
      </c>
      <c r="L98" s="1327">
        <v>33.73534022506199</v>
      </c>
      <c r="M98" s="1327">
        <v>10.162120923135609</v>
      </c>
      <c r="N98" s="1327">
        <v>4.144007018882318</v>
      </c>
      <c r="O98" s="1327">
        <v>155.72458516116725</v>
      </c>
      <c r="Q98" s="6"/>
      <c r="T98" s="6"/>
    </row>
    <row r="99" spans="10:20" ht="12.75">
      <c r="J99" s="1317" t="s">
        <v>219</v>
      </c>
      <c r="K99" s="1327">
        <v>78.54087239724018</v>
      </c>
      <c r="L99" s="1327">
        <v>35.05862783318523</v>
      </c>
      <c r="M99" s="1327">
        <v>14.010196049031</v>
      </c>
      <c r="N99" s="1327">
        <v>10.80739301755863</v>
      </c>
      <c r="O99" s="1327">
        <v>138.41708929701502</v>
      </c>
      <c r="Q99" s="6"/>
      <c r="T99" s="6"/>
    </row>
    <row r="100" spans="10:20" ht="12.75">
      <c r="J100" s="1317" t="s">
        <v>206</v>
      </c>
      <c r="K100" s="1327">
        <v>90.74976914063609</v>
      </c>
      <c r="L100" s="1327">
        <v>28.338104554577455</v>
      </c>
      <c r="M100" s="1327">
        <v>16.78472105674964</v>
      </c>
      <c r="N100" s="1327">
        <v>1.0575466297597997</v>
      </c>
      <c r="O100" s="1327">
        <v>136.930141381723</v>
      </c>
      <c r="Q100" s="6"/>
      <c r="T100" s="6"/>
    </row>
    <row r="101" spans="10:20" ht="12.75">
      <c r="J101" s="1317" t="s">
        <v>212</v>
      </c>
      <c r="K101" s="1327">
        <v>85.06840783868313</v>
      </c>
      <c r="L101" s="1327">
        <v>29.199047291603353</v>
      </c>
      <c r="M101" s="1327">
        <v>17.010808808519997</v>
      </c>
      <c r="N101" s="1327">
        <v>3.3461042932160203</v>
      </c>
      <c r="O101" s="1327">
        <v>134.6243682320225</v>
      </c>
      <c r="T101" s="6"/>
    </row>
    <row r="102" spans="10:15" ht="12.75">
      <c r="J102" s="1317" t="s">
        <v>209</v>
      </c>
      <c r="K102" s="1327">
        <v>65.6411831311419</v>
      </c>
      <c r="L102" s="1327">
        <v>53.101853343007086</v>
      </c>
      <c r="M102" s="1327">
        <v>12.991497832536687</v>
      </c>
      <c r="N102" s="1327">
        <v>0.6458393171702065</v>
      </c>
      <c r="O102" s="1327">
        <v>132.3803736238559</v>
      </c>
    </row>
    <row r="103" spans="10:15" ht="12.75">
      <c r="J103" s="1317" t="s">
        <v>201</v>
      </c>
      <c r="K103" s="1327">
        <v>75.76109256468567</v>
      </c>
      <c r="L103" s="1327">
        <v>25.26472150264933</v>
      </c>
      <c r="M103" s="1327">
        <v>28.367263969879684</v>
      </c>
      <c r="N103" s="1327">
        <v>2.188723418195876</v>
      </c>
      <c r="O103" s="1327">
        <v>131.58180145541056</v>
      </c>
    </row>
    <row r="104" spans="10:15" ht="12.75">
      <c r="J104" s="1317" t="s">
        <v>220</v>
      </c>
      <c r="K104" s="1327">
        <v>69.74777339700371</v>
      </c>
      <c r="L104" s="1327">
        <v>43.90747181741121</v>
      </c>
      <c r="M104" s="1327">
        <v>16.272338076434608</v>
      </c>
      <c r="N104" s="1327">
        <v>0.8905326009027745</v>
      </c>
      <c r="O104" s="1327">
        <v>130.8181158917523</v>
      </c>
    </row>
    <row r="105" spans="10:15" ht="12.75">
      <c r="J105" s="1317" t="s">
        <v>207</v>
      </c>
      <c r="K105" s="1327">
        <v>65.8282407437688</v>
      </c>
      <c r="L105" s="1327">
        <v>42.0588669197155</v>
      </c>
      <c r="M105" s="1327">
        <v>16.20617157175882</v>
      </c>
      <c r="N105" s="1327">
        <v>6.685954191039503</v>
      </c>
      <c r="O105" s="1327">
        <v>130.77923342628262</v>
      </c>
    </row>
    <row r="106" spans="10:15" ht="12.75">
      <c r="J106" s="1317" t="s">
        <v>221</v>
      </c>
      <c r="K106" s="1327">
        <v>73.24947391583665</v>
      </c>
      <c r="L106" s="1327">
        <v>34.957407416775</v>
      </c>
      <c r="M106" s="1327">
        <v>14.227035667494574</v>
      </c>
      <c r="N106" s="1327">
        <v>1.8139470476055581</v>
      </c>
      <c r="O106" s="1327">
        <v>124.24786404771177</v>
      </c>
    </row>
    <row r="107" spans="10:15" ht="12.75">
      <c r="J107" s="1324"/>
      <c r="K107" s="1324"/>
      <c r="L107" s="1324"/>
      <c r="M107" s="1324"/>
      <c r="N107" s="1324"/>
      <c r="O107" s="1324"/>
    </row>
  </sheetData>
  <mergeCells count="12">
    <mergeCell ref="A39:H41"/>
    <mergeCell ref="P23:R23"/>
    <mergeCell ref="B5:C5"/>
    <mergeCell ref="K5:N5"/>
    <mergeCell ref="B6:C6"/>
    <mergeCell ref="P7:R7"/>
    <mergeCell ref="D5:E5"/>
    <mergeCell ref="F5:G5"/>
    <mergeCell ref="B45:B47"/>
    <mergeCell ref="C45:C47"/>
    <mergeCell ref="D45:D47"/>
    <mergeCell ref="E45:E47"/>
  </mergeCells>
  <hyperlinks>
    <hyperlink ref="H1" location="Sommaire!A9" display="Sommaire!A9"/>
    <hyperlink ref="Q1" location="Sommaire!A9" display="Sommaire!A9"/>
  </hyperlinks>
  <printOptions/>
  <pageMargins left="0.75" right="0.75" top="1" bottom="1" header="0.4921259845" footer="0.4921259845"/>
  <pageSetup horizontalDpi="600" verticalDpi="600" orientation="portrait" paperSize="9" scale="67"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2" manualBreakCount="2">
    <brk id="8" max="65535" man="1"/>
    <brk id="19" max="65535" man="1"/>
  </colBreaks>
  <drawing r:id="rId1"/>
</worksheet>
</file>

<file path=xl/worksheets/sheet6.xml><?xml version="1.0" encoding="utf-8"?>
<worksheet xmlns="http://schemas.openxmlformats.org/spreadsheetml/2006/main" xmlns:r="http://schemas.openxmlformats.org/officeDocument/2006/relationships">
  <sheetPr codeName="Feuil6">
    <tabColor indexed="45"/>
  </sheetPr>
  <dimension ref="A1:II135"/>
  <sheetViews>
    <sheetView view="pageBreakPreview" zoomScale="80" zoomScaleSheetLayoutView="80" workbookViewId="0" topLeftCell="A1">
      <selection activeCell="A3" sqref="A3:J3"/>
    </sheetView>
  </sheetViews>
  <sheetFormatPr defaultColWidth="11.421875" defaultRowHeight="12.75"/>
  <cols>
    <col min="1" max="1" width="29.57421875" style="6" customWidth="1"/>
    <col min="2" max="2" width="9.57421875" style="5" customWidth="1"/>
    <col min="3" max="3" width="11.00390625" style="5" bestFit="1" customWidth="1"/>
    <col min="4" max="4" width="10.57421875" style="5" customWidth="1"/>
    <col min="5" max="5" width="10.421875" style="524" customWidth="1"/>
    <col min="6" max="6" width="9.140625" style="5" customWidth="1"/>
    <col min="7" max="7" width="10.00390625" style="5" customWidth="1"/>
    <col min="8" max="8" width="9.140625" style="6" customWidth="1"/>
    <col min="9" max="9" width="11.7109375" style="5" bestFit="1" customWidth="1"/>
    <col min="10" max="10" width="9.7109375" style="116" customWidth="1"/>
    <col min="11" max="12" width="10.7109375" style="116" customWidth="1"/>
    <col min="13" max="13" width="29.421875" style="116" customWidth="1"/>
    <col min="14" max="14" width="12.28125" style="116" customWidth="1"/>
    <col min="15" max="15" width="12.8515625" style="116" customWidth="1"/>
    <col min="16" max="16" width="10.8515625" style="116" customWidth="1"/>
    <col min="17" max="19" width="10.7109375" style="180" customWidth="1"/>
    <col min="20" max="21" width="10.7109375" style="9" customWidth="1"/>
    <col min="22" max="23" width="10.7109375" style="180" customWidth="1"/>
    <col min="24" max="25" width="10.7109375" style="9" customWidth="1"/>
    <col min="26" max="26" width="10.7109375" style="180" customWidth="1"/>
    <col min="27" max="27" width="10.7109375" style="9" customWidth="1"/>
    <col min="28" max="28" width="10.7109375" style="180" customWidth="1"/>
    <col min="29" max="29" width="10.7109375" style="9" customWidth="1"/>
    <col min="30" max="31" width="10.7109375" style="180" customWidth="1"/>
    <col min="32" max="32" width="10.7109375" style="9" customWidth="1"/>
    <col min="33" max="68" width="10.7109375" style="180" customWidth="1"/>
    <col min="69" max="70" width="10.7109375" style="9" customWidth="1"/>
    <col min="71" max="72" width="10.7109375" style="180" customWidth="1"/>
    <col min="73" max="75" width="10.7109375" style="9" customWidth="1"/>
    <col min="76" max="96" width="10.7109375" style="180" customWidth="1"/>
    <col min="97" max="97" width="10.7109375" style="176" customWidth="1"/>
    <col min="98" max="106" width="10.7109375" style="180" customWidth="1"/>
    <col min="107" max="107" width="10.7109375" style="152" customWidth="1"/>
    <col min="108" max="128" width="10.7109375" style="525" customWidth="1"/>
    <col min="129" max="129" width="10.7109375" style="9" customWidth="1"/>
    <col min="130" max="142" width="10.7109375" style="152" customWidth="1"/>
    <col min="143" max="143" width="10.7109375" style="9" customWidth="1"/>
    <col min="144" max="145" width="10.7109375" style="152" customWidth="1"/>
    <col min="146" max="146" width="10.7109375" style="9" customWidth="1"/>
    <col min="147" max="149" width="10.7109375" style="152" customWidth="1"/>
    <col min="150" max="150" width="10.7109375" style="9" customWidth="1"/>
    <col min="151" max="152" width="10.7109375" style="152" customWidth="1"/>
    <col min="153" max="153" width="10.7109375" style="9" customWidth="1"/>
    <col min="154" max="164" width="10.7109375" style="152" customWidth="1"/>
    <col min="165" max="165" width="10.7109375" style="525" customWidth="1"/>
    <col min="166" max="181" width="10.7109375" style="184" customWidth="1"/>
    <col min="182" max="16384" width="10.7109375" style="9" customWidth="1"/>
  </cols>
  <sheetData>
    <row r="1" spans="1:183" ht="18.75" customHeight="1">
      <c r="A1" s="807" t="s">
        <v>322</v>
      </c>
      <c r="K1" s="7" t="s">
        <v>164</v>
      </c>
      <c r="L1" s="7"/>
      <c r="M1" s="807" t="s">
        <v>322</v>
      </c>
      <c r="Q1" s="116"/>
      <c r="R1" s="7" t="s">
        <v>164</v>
      </c>
      <c r="T1" s="180"/>
      <c r="U1" s="180"/>
      <c r="V1" s="9"/>
      <c r="W1" s="9"/>
      <c r="X1" s="180"/>
      <c r="Y1" s="180"/>
      <c r="Z1" s="179"/>
      <c r="AE1" s="9"/>
      <c r="AF1" s="180"/>
      <c r="AH1" s="9"/>
      <c r="AK1" s="179"/>
      <c r="AT1" s="179"/>
      <c r="BG1" s="179"/>
      <c r="BQ1" s="180"/>
      <c r="BR1" s="179"/>
      <c r="BS1" s="9"/>
      <c r="BT1" s="9"/>
      <c r="BU1" s="180"/>
      <c r="BV1" s="180"/>
      <c r="BX1" s="9"/>
      <c r="BY1" s="9"/>
      <c r="CB1" s="179"/>
      <c r="CL1" s="179"/>
      <c r="CM1" s="9"/>
      <c r="CN1" s="9"/>
      <c r="CO1" s="9"/>
      <c r="CQ1" s="9"/>
      <c r="CR1" s="9"/>
      <c r="CS1" s="9"/>
      <c r="CT1" s="9"/>
      <c r="CU1" s="176"/>
      <c r="CV1" s="179"/>
      <c r="DC1" s="180"/>
      <c r="DD1" s="180"/>
      <c r="DE1" s="152"/>
      <c r="DY1" s="525"/>
      <c r="DZ1" s="525"/>
      <c r="EA1" s="179"/>
      <c r="EH1" s="179"/>
      <c r="EM1" s="152"/>
      <c r="EO1" s="9"/>
      <c r="EP1" s="152"/>
      <c r="ER1" s="179"/>
      <c r="ET1" s="152"/>
      <c r="EV1" s="9"/>
      <c r="EW1" s="152"/>
      <c r="EY1" s="9"/>
      <c r="FB1" s="179"/>
      <c r="FC1" s="183"/>
      <c r="FD1" s="183"/>
      <c r="FE1" s="183"/>
      <c r="FF1" s="183"/>
      <c r="FG1" s="183"/>
      <c r="FI1" s="152"/>
      <c r="FJ1" s="152"/>
      <c r="FK1" s="525"/>
      <c r="FL1" s="179"/>
      <c r="FM1" s="180"/>
      <c r="FN1" s="180"/>
      <c r="FO1" s="180"/>
      <c r="FP1" s="180"/>
      <c r="FQ1" s="180"/>
      <c r="FR1" s="180"/>
      <c r="FS1" s="9"/>
      <c r="FT1" s="180"/>
      <c r="FZ1" s="184"/>
      <c r="GA1" s="184"/>
    </row>
    <row r="2" spans="1:184" s="12" customFormat="1" ht="18.75" customHeight="1">
      <c r="A2" s="771" t="s">
        <v>28</v>
      </c>
      <c r="B2" s="778"/>
      <c r="C2" s="778"/>
      <c r="D2" s="778"/>
      <c r="E2" s="780"/>
      <c r="F2" s="778"/>
      <c r="G2" s="778"/>
      <c r="H2" s="777"/>
      <c r="I2" s="778"/>
      <c r="J2" s="779"/>
      <c r="K2" s="779"/>
      <c r="L2" s="779"/>
      <c r="M2" s="781" t="s">
        <v>367</v>
      </c>
      <c r="N2" s="782"/>
      <c r="O2" s="782"/>
      <c r="P2" s="783"/>
      <c r="Q2" s="784"/>
      <c r="R2" s="779"/>
      <c r="S2" s="190"/>
      <c r="T2" s="190"/>
      <c r="U2" s="190"/>
      <c r="X2" s="190"/>
      <c r="Y2" s="190"/>
      <c r="Z2" s="189"/>
      <c r="AB2" s="190"/>
      <c r="AD2" s="190"/>
      <c r="AF2" s="190"/>
      <c r="AG2" s="190"/>
      <c r="AI2" s="190"/>
      <c r="AJ2" s="190"/>
      <c r="AK2" s="189"/>
      <c r="AL2" s="190"/>
      <c r="AM2" s="190"/>
      <c r="AN2" s="190"/>
      <c r="AO2" s="190"/>
      <c r="AP2" s="190"/>
      <c r="AQ2" s="190"/>
      <c r="AR2" s="190"/>
      <c r="AS2" s="190"/>
      <c r="AT2" s="189"/>
      <c r="AU2" s="190"/>
      <c r="AV2" s="190"/>
      <c r="AW2" s="190"/>
      <c r="AX2" s="190"/>
      <c r="AY2" s="190"/>
      <c r="AZ2" s="190"/>
      <c r="BA2" s="190"/>
      <c r="BB2" s="190"/>
      <c r="BC2" s="190"/>
      <c r="BD2" s="190"/>
      <c r="BE2" s="190"/>
      <c r="BF2" s="190"/>
      <c r="BG2" s="189"/>
      <c r="BH2" s="190"/>
      <c r="BI2" s="190"/>
      <c r="BJ2" s="190"/>
      <c r="BK2" s="190"/>
      <c r="BL2" s="190"/>
      <c r="BM2" s="190"/>
      <c r="BN2" s="190"/>
      <c r="BO2" s="190"/>
      <c r="BP2" s="190"/>
      <c r="BQ2" s="190"/>
      <c r="BR2" s="189"/>
      <c r="BU2" s="190"/>
      <c r="BV2" s="190"/>
      <c r="BZ2" s="190"/>
      <c r="CA2" s="190"/>
      <c r="CB2" s="189"/>
      <c r="CC2" s="190"/>
      <c r="CD2" s="190"/>
      <c r="CE2" s="190"/>
      <c r="CF2" s="190"/>
      <c r="CG2" s="190"/>
      <c r="CH2" s="190"/>
      <c r="CI2" s="190"/>
      <c r="CJ2" s="190"/>
      <c r="CK2" s="190"/>
      <c r="CL2" s="189"/>
      <c r="CP2" s="190"/>
      <c r="CU2" s="526"/>
      <c r="CV2" s="189"/>
      <c r="CW2" s="190"/>
      <c r="CX2" s="190"/>
      <c r="CY2" s="190"/>
      <c r="CZ2" s="190"/>
      <c r="DA2" s="190"/>
      <c r="DB2" s="190"/>
      <c r="DC2" s="190"/>
      <c r="DD2" s="190"/>
      <c r="DE2" s="185"/>
      <c r="EA2" s="189"/>
      <c r="EB2" s="185"/>
      <c r="EC2" s="185"/>
      <c r="ED2" s="185"/>
      <c r="EE2" s="185"/>
      <c r="EF2" s="185"/>
      <c r="EG2" s="185"/>
      <c r="EH2" s="1426"/>
      <c r="EI2" s="1427"/>
      <c r="EJ2" s="1427"/>
      <c r="EK2" s="1427"/>
      <c r="EL2" s="1427"/>
      <c r="EM2" s="1427"/>
      <c r="EN2" s="1427"/>
      <c r="EO2" s="1427"/>
      <c r="EP2" s="185"/>
      <c r="EQ2" s="185"/>
      <c r="ER2" s="189"/>
      <c r="ES2" s="185"/>
      <c r="ET2" s="185"/>
      <c r="EU2" s="185"/>
      <c r="EW2" s="185"/>
      <c r="EX2" s="185"/>
      <c r="EZ2" s="185"/>
      <c r="FA2" s="185"/>
      <c r="FB2" s="189"/>
      <c r="FC2" s="189"/>
      <c r="FD2" s="189"/>
      <c r="FE2" s="189"/>
      <c r="FF2" s="189"/>
      <c r="FG2" s="189"/>
      <c r="FH2" s="185"/>
      <c r="FI2" s="185"/>
      <c r="FJ2" s="185"/>
      <c r="FK2" s="185"/>
      <c r="FL2" s="195"/>
      <c r="FM2" s="196"/>
      <c r="FN2" s="196"/>
      <c r="FO2" s="196"/>
      <c r="FP2" s="196"/>
      <c r="FQ2" s="196"/>
      <c r="FR2" s="196"/>
      <c r="FS2" s="196"/>
      <c r="FT2" s="190"/>
      <c r="FU2" s="195"/>
      <c r="FV2" s="196"/>
      <c r="FW2" s="196"/>
      <c r="FX2" s="196"/>
      <c r="FY2" s="196"/>
      <c r="FZ2" s="196"/>
      <c r="GA2" s="196"/>
      <c r="GB2" s="196"/>
    </row>
    <row r="3" spans="1:181" ht="15.75">
      <c r="A3" s="707" t="s">
        <v>193</v>
      </c>
      <c r="B3" s="527"/>
      <c r="C3" s="528"/>
      <c r="D3" s="6"/>
      <c r="F3" s="6"/>
      <c r="G3" s="6"/>
      <c r="I3" s="6"/>
      <c r="J3" s="13"/>
      <c r="K3" s="13"/>
      <c r="L3" s="13"/>
      <c r="M3" s="808" t="s">
        <v>193</v>
      </c>
      <c r="N3" s="529"/>
      <c r="O3" s="529"/>
      <c r="P3" s="152"/>
      <c r="Q3" s="530"/>
      <c r="R3" s="9"/>
      <c r="S3" s="9"/>
      <c r="V3" s="9"/>
      <c r="W3" s="9"/>
      <c r="Y3" s="198"/>
      <c r="Z3" s="90"/>
      <c r="AA3" s="202"/>
      <c r="AB3" s="90"/>
      <c r="AC3" s="202"/>
      <c r="AD3" s="203"/>
      <c r="AE3" s="202"/>
      <c r="AF3" s="203"/>
      <c r="AG3" s="203"/>
      <c r="AH3" s="9"/>
      <c r="AI3" s="9"/>
      <c r="AJ3" s="9"/>
      <c r="AK3" s="9"/>
      <c r="AL3" s="9"/>
      <c r="AM3" s="9"/>
      <c r="AN3" s="9"/>
      <c r="AO3" s="9"/>
      <c r="AP3" s="9"/>
      <c r="AQ3" s="9"/>
      <c r="AR3" s="9"/>
      <c r="AS3" s="9"/>
      <c r="AT3" s="204"/>
      <c r="AU3" s="204"/>
      <c r="AV3" s="204"/>
      <c r="AW3" s="204"/>
      <c r="AX3" s="204"/>
      <c r="AY3" s="204"/>
      <c r="AZ3" s="205"/>
      <c r="BA3" s="204"/>
      <c r="BB3" s="204"/>
      <c r="BC3" s="204"/>
      <c r="BD3" s="204"/>
      <c r="BE3" s="204"/>
      <c r="BF3" s="205"/>
      <c r="BG3" s="90"/>
      <c r="BH3" s="9"/>
      <c r="BI3" s="9"/>
      <c r="BJ3" s="9"/>
      <c r="BK3" s="9"/>
      <c r="BL3" s="9"/>
      <c r="BM3" s="9"/>
      <c r="BN3" s="9"/>
      <c r="BO3" s="9"/>
      <c r="BP3" s="9"/>
      <c r="BR3" s="206"/>
      <c r="BS3" s="9"/>
      <c r="BT3" s="9"/>
      <c r="BX3" s="9"/>
      <c r="BY3" s="9"/>
      <c r="BZ3" s="9"/>
      <c r="CA3" s="9"/>
      <c r="CB3" s="9"/>
      <c r="CC3" s="9"/>
      <c r="CD3" s="9"/>
      <c r="CG3" s="9"/>
      <c r="CH3" s="9"/>
      <c r="CI3" s="9"/>
      <c r="CL3" s="9"/>
      <c r="CM3" s="9"/>
      <c r="CN3" s="9"/>
      <c r="CO3" s="9"/>
      <c r="CP3" s="9"/>
      <c r="CQ3" s="9"/>
      <c r="CR3" s="9"/>
      <c r="CS3" s="9"/>
      <c r="CT3" s="9"/>
      <c r="CU3" s="6"/>
      <c r="CV3" s="9"/>
      <c r="CW3" s="9"/>
      <c r="CX3" s="9"/>
      <c r="CY3" s="9"/>
      <c r="CZ3" s="9"/>
      <c r="DA3" s="9"/>
      <c r="DB3" s="9"/>
      <c r="DC3" s="9"/>
      <c r="DD3" s="9"/>
      <c r="DE3" s="152"/>
      <c r="DY3" s="525"/>
      <c r="DZ3" s="525"/>
      <c r="EA3" s="208"/>
      <c r="EB3" s="9"/>
      <c r="EC3" s="9"/>
      <c r="ED3" s="198"/>
      <c r="EE3" s="198"/>
      <c r="EF3" s="9"/>
      <c r="EG3" s="198"/>
      <c r="EH3" s="9"/>
      <c r="EI3" s="9"/>
      <c r="EJ3" s="9"/>
      <c r="EK3" s="198"/>
      <c r="EL3" s="9"/>
      <c r="EO3" s="9"/>
      <c r="EQ3" s="9"/>
      <c r="ER3" s="90"/>
      <c r="ES3" s="9"/>
      <c r="EU3" s="9"/>
      <c r="EV3" s="9"/>
      <c r="EX3" s="9"/>
      <c r="EY3" s="9"/>
      <c r="EZ3" s="9"/>
      <c r="FA3" s="9"/>
      <c r="FB3" s="187"/>
      <c r="FF3" s="9"/>
      <c r="FH3" s="9"/>
      <c r="FI3" s="9"/>
      <c r="FJ3" s="9"/>
      <c r="FK3" s="152"/>
      <c r="FL3" s="9"/>
      <c r="FM3" s="9"/>
      <c r="FN3" s="90"/>
      <c r="FO3" s="198"/>
      <c r="FP3" s="9"/>
      <c r="FQ3" s="9"/>
      <c r="FR3" s="180"/>
      <c r="FS3" s="9"/>
      <c r="FT3" s="9"/>
      <c r="FU3" s="9"/>
      <c r="FV3" s="9"/>
      <c r="FW3" s="9"/>
      <c r="FX3" s="9"/>
      <c r="FY3" s="9"/>
    </row>
    <row r="4" spans="1:183" ht="15" customHeight="1">
      <c r="A4" s="1111" t="s">
        <v>194</v>
      </c>
      <c r="B4" s="379"/>
      <c r="C4" s="6"/>
      <c r="D4" s="6"/>
      <c r="E4" s="531"/>
      <c r="F4" s="6"/>
      <c r="G4" s="6"/>
      <c r="I4" s="6"/>
      <c r="J4" s="13"/>
      <c r="K4" s="13"/>
      <c r="L4" s="13"/>
      <c r="M4" s="1111" t="s">
        <v>366</v>
      </c>
      <c r="N4" s="200"/>
      <c r="O4" s="532"/>
      <c r="P4" s="152"/>
      <c r="Q4" s="152"/>
      <c r="R4" s="152"/>
      <c r="S4" s="120"/>
      <c r="T4" s="138"/>
      <c r="U4" s="138"/>
      <c r="V4" s="120"/>
      <c r="W4" s="120"/>
      <c r="X4" s="24"/>
      <c r="Y4" s="180"/>
      <c r="Z4" s="136"/>
      <c r="AA4" s="137"/>
      <c r="AB4" s="205"/>
      <c r="AC4" s="213"/>
      <c r="AD4" s="73"/>
      <c r="AE4" s="213"/>
      <c r="AF4" s="73"/>
      <c r="AG4" s="73"/>
      <c r="AH4" s="213"/>
      <c r="AI4" s="24"/>
      <c r="AJ4" s="9"/>
      <c r="AK4" s="214"/>
      <c r="AL4" s="9"/>
      <c r="AM4" s="9"/>
      <c r="AN4" s="9"/>
      <c r="AO4" s="9"/>
      <c r="AQ4" s="9"/>
      <c r="AR4" s="9"/>
      <c r="AS4" s="9"/>
      <c r="AT4" s="136"/>
      <c r="AU4" s="137"/>
      <c r="BE4" s="24"/>
      <c r="BF4" s="9"/>
      <c r="BG4" s="214"/>
      <c r="BH4" s="9"/>
      <c r="BI4" s="9"/>
      <c r="BJ4" s="9"/>
      <c r="BM4" s="9"/>
      <c r="BO4" s="9"/>
      <c r="BP4" s="9"/>
      <c r="BR4" s="136"/>
      <c r="BS4" s="137"/>
      <c r="BT4" s="213"/>
      <c r="BV4" s="213"/>
      <c r="BW4" s="213"/>
      <c r="BX4" s="9"/>
      <c r="BY4" s="215"/>
      <c r="BZ4" s="24"/>
      <c r="CA4" s="9"/>
      <c r="CB4" s="214"/>
      <c r="CC4" s="213"/>
      <c r="CD4" s="213"/>
      <c r="CE4" s="9"/>
      <c r="CF4" s="213"/>
      <c r="CG4" s="213"/>
      <c r="CH4" s="215"/>
      <c r="CI4" s="9"/>
      <c r="CJ4" s="9"/>
      <c r="CL4" s="136"/>
      <c r="CM4" s="131"/>
      <c r="CN4" s="213"/>
      <c r="CO4" s="213"/>
      <c r="CP4" s="213"/>
      <c r="CQ4" s="213"/>
      <c r="CR4" s="213"/>
      <c r="CS4" s="215"/>
      <c r="CT4" s="24"/>
      <c r="CU4" s="6"/>
      <c r="CV4" s="214"/>
      <c r="CW4" s="120"/>
      <c r="CX4" s="120"/>
      <c r="CY4" s="120"/>
      <c r="CZ4" s="120"/>
      <c r="DA4" s="120"/>
      <c r="DB4" s="9"/>
      <c r="DC4" s="180"/>
      <c r="DD4" s="24"/>
      <c r="DE4" s="152"/>
      <c r="DY4" s="525"/>
      <c r="DZ4" s="525"/>
      <c r="EA4" s="1369"/>
      <c r="EB4" s="1421"/>
      <c r="EC4" s="9"/>
      <c r="ED4" s="198"/>
      <c r="EE4" s="198"/>
      <c r="EF4" s="24"/>
      <c r="EG4" s="198"/>
      <c r="EH4" s="1369"/>
      <c r="EI4" s="1421"/>
      <c r="EJ4" s="9"/>
      <c r="EK4" s="198"/>
      <c r="EL4" s="218"/>
      <c r="EO4" s="218"/>
      <c r="EP4" s="24"/>
      <c r="EQ4" s="9"/>
      <c r="ER4" s="1369"/>
      <c r="ES4" s="1421"/>
      <c r="EU4" s="9"/>
      <c r="EV4" s="213"/>
      <c r="EX4" s="9"/>
      <c r="EY4" s="141"/>
      <c r="EZ4" s="24"/>
      <c r="FA4" s="9"/>
      <c r="FB4" s="1369"/>
      <c r="FC4" s="1370"/>
      <c r="FD4" s="1371"/>
      <c r="FF4" s="9"/>
      <c r="FH4" s="9"/>
      <c r="FI4" s="9"/>
      <c r="FJ4" s="24"/>
      <c r="FK4" s="525"/>
      <c r="FL4" s="136"/>
      <c r="FM4" s="131"/>
      <c r="FN4" s="9"/>
      <c r="FO4" s="198"/>
      <c r="FP4" s="218"/>
      <c r="FQ4" s="9"/>
      <c r="FR4" s="180"/>
      <c r="FS4" s="218"/>
      <c r="FT4" s="24"/>
      <c r="FZ4" s="184"/>
      <c r="GA4" s="184"/>
    </row>
    <row r="5" spans="1:184" ht="12" customHeight="1">
      <c r="A5" s="533"/>
      <c r="B5" s="1422" t="s">
        <v>191</v>
      </c>
      <c r="C5" s="1423"/>
      <c r="D5" s="1422" t="s">
        <v>464</v>
      </c>
      <c r="E5" s="1423"/>
      <c r="F5" s="1446" t="s">
        <v>364</v>
      </c>
      <c r="G5" s="1447"/>
      <c r="H5" s="892" t="s">
        <v>273</v>
      </c>
      <c r="I5" s="220"/>
      <c r="J5" s="1422" t="s">
        <v>267</v>
      </c>
      <c r="K5" s="1423"/>
      <c r="L5" s="1379" t="s">
        <v>241</v>
      </c>
      <c r="M5" s="1225"/>
      <c r="N5" s="1376" t="s">
        <v>385</v>
      </c>
      <c r="O5" s="1418"/>
      <c r="P5" s="1418"/>
      <c r="Q5" s="1418"/>
      <c r="R5" s="1419"/>
      <c r="S5" s="225"/>
      <c r="T5" s="393"/>
      <c r="U5" s="393"/>
      <c r="V5" s="243"/>
      <c r="W5" s="226"/>
      <c r="X5" s="226"/>
      <c r="Y5" s="206"/>
      <c r="Z5" s="140"/>
      <c r="AA5" s="221"/>
      <c r="AB5" s="222"/>
      <c r="AC5" s="221"/>
      <c r="AD5" s="223"/>
      <c r="AE5" s="221"/>
      <c r="AF5" s="223"/>
      <c r="AG5" s="223"/>
      <c r="AH5" s="221"/>
      <c r="AI5" s="223"/>
      <c r="AJ5" s="224"/>
      <c r="AK5" s="225"/>
      <c r="AL5" s="206"/>
      <c r="AM5" s="226"/>
      <c r="AN5" s="226"/>
      <c r="AO5" s="226"/>
      <c r="AP5" s="212"/>
      <c r="AQ5" s="226"/>
      <c r="AR5" s="226"/>
      <c r="AS5" s="9"/>
      <c r="AT5" s="143"/>
      <c r="AU5" s="206"/>
      <c r="AV5" s="227"/>
      <c r="AX5" s="90"/>
      <c r="AY5" s="140"/>
      <c r="AZ5" s="140"/>
      <c r="BA5" s="206"/>
      <c r="BB5" s="139"/>
      <c r="BC5" s="139"/>
      <c r="BD5" s="139"/>
      <c r="BE5" s="139"/>
      <c r="BF5" s="224"/>
      <c r="BG5" s="9"/>
      <c r="BH5" s="206"/>
      <c r="BI5" s="226"/>
      <c r="BJ5" s="226"/>
      <c r="BK5" s="226"/>
      <c r="BL5" s="224"/>
      <c r="BM5" s="224"/>
      <c r="BN5" s="224"/>
      <c r="BO5" s="228"/>
      <c r="BP5" s="229"/>
      <c r="BR5" s="140"/>
      <c r="BS5" s="225"/>
      <c r="BT5" s="225"/>
      <c r="BU5" s="225"/>
      <c r="BV5" s="225"/>
      <c r="BW5" s="225"/>
      <c r="BX5" s="225"/>
      <c r="BY5" s="225"/>
      <c r="BZ5" s="225"/>
      <c r="CA5" s="9"/>
      <c r="CB5" s="140"/>
      <c r="CC5" s="225"/>
      <c r="CD5" s="225"/>
      <c r="CE5" s="225"/>
      <c r="CF5" s="225"/>
      <c r="CG5" s="225"/>
      <c r="CH5" s="225"/>
      <c r="CI5" s="225"/>
      <c r="CJ5" s="225"/>
      <c r="CL5" s="140"/>
      <c r="CM5" s="225"/>
      <c r="CN5" s="225"/>
      <c r="CO5" s="225"/>
      <c r="CP5" s="225"/>
      <c r="CQ5" s="225"/>
      <c r="CR5" s="225"/>
      <c r="CS5" s="225"/>
      <c r="CT5" s="225"/>
      <c r="CU5" s="6"/>
      <c r="CV5" s="140"/>
      <c r="CW5" s="225"/>
      <c r="CX5" s="225"/>
      <c r="CY5" s="225"/>
      <c r="CZ5" s="225"/>
      <c r="DA5" s="225"/>
      <c r="DB5" s="225"/>
      <c r="DC5" s="225"/>
      <c r="DD5" s="225"/>
      <c r="DE5" s="152"/>
      <c r="DY5" s="525"/>
      <c r="DZ5" s="525"/>
      <c r="EA5" s="9"/>
      <c r="EB5" s="9"/>
      <c r="EC5" s="9"/>
      <c r="ED5" s="9"/>
      <c r="EE5" s="226"/>
      <c r="EF5" s="226"/>
      <c r="EG5" s="226"/>
      <c r="EH5" s="9"/>
      <c r="EI5" s="1367"/>
      <c r="EJ5" s="1420"/>
      <c r="EK5" s="1420"/>
      <c r="EL5" s="1420"/>
      <c r="EM5" s="1420"/>
      <c r="EN5" s="1420"/>
      <c r="EO5" s="1420"/>
      <c r="EP5" s="1420"/>
      <c r="EQ5" s="139"/>
      <c r="ER5" s="139"/>
      <c r="ES5" s="225"/>
      <c r="ET5" s="140"/>
      <c r="EU5" s="140"/>
      <c r="EV5" s="225"/>
      <c r="EW5" s="140"/>
      <c r="EX5" s="140"/>
      <c r="EY5" s="225"/>
      <c r="EZ5" s="140"/>
      <c r="FA5" s="9"/>
      <c r="FB5" s="139"/>
      <c r="FC5" s="206"/>
      <c r="FE5" s="9"/>
      <c r="FF5" s="1367"/>
      <c r="FG5" s="1372"/>
      <c r="FH5" s="140"/>
      <c r="FI5" s="225"/>
      <c r="FJ5" s="140"/>
      <c r="FK5" s="525"/>
      <c r="FL5" s="9"/>
      <c r="FM5" s="206"/>
      <c r="FN5" s="188"/>
      <c r="FO5" s="188"/>
      <c r="FP5" s="188"/>
      <c r="FQ5" s="188"/>
      <c r="FR5" s="188"/>
      <c r="FS5" s="188"/>
      <c r="FT5" s="188"/>
      <c r="FZ5" s="184"/>
      <c r="GA5" s="184"/>
      <c r="GB5" s="206"/>
    </row>
    <row r="6" spans="1:185" ht="12" customHeight="1">
      <c r="A6" s="36" t="s">
        <v>195</v>
      </c>
      <c r="B6" s="1424"/>
      <c r="C6" s="1425"/>
      <c r="D6" s="1424"/>
      <c r="E6" s="1425"/>
      <c r="F6" s="1448"/>
      <c r="G6" s="1449"/>
      <c r="H6" s="1450" t="s">
        <v>332</v>
      </c>
      <c r="I6" s="1450"/>
      <c r="J6" s="1424"/>
      <c r="K6" s="1425"/>
      <c r="L6" s="1428"/>
      <c r="M6" s="1216" t="s">
        <v>195</v>
      </c>
      <c r="N6" s="1124" t="s">
        <v>268</v>
      </c>
      <c r="O6" s="1431" t="s">
        <v>368</v>
      </c>
      <c r="P6" s="1433" t="s">
        <v>365</v>
      </c>
      <c r="Q6" s="1429" t="s">
        <v>267</v>
      </c>
      <c r="R6" s="1429" t="s">
        <v>241</v>
      </c>
      <c r="S6" s="1226"/>
      <c r="T6" s="140"/>
      <c r="U6" s="260"/>
      <c r="V6" s="538"/>
      <c r="W6" s="206"/>
      <c r="X6" s="226"/>
      <c r="Y6" s="226"/>
      <c r="Z6" s="206"/>
      <c r="AA6" s="143"/>
      <c r="AB6" s="221"/>
      <c r="AC6" s="223"/>
      <c r="AD6" s="221"/>
      <c r="AE6" s="223"/>
      <c r="AF6" s="221"/>
      <c r="AG6" s="223"/>
      <c r="AH6" s="234"/>
      <c r="AI6" s="221"/>
      <c r="AJ6" s="223"/>
      <c r="AK6" s="224"/>
      <c r="AL6" s="235"/>
      <c r="AM6" s="232"/>
      <c r="AN6" s="236"/>
      <c r="AO6" s="232"/>
      <c r="AP6" s="237"/>
      <c r="AQ6" s="232"/>
      <c r="AR6" s="238"/>
      <c r="AS6" s="238"/>
      <c r="AT6" s="9"/>
      <c r="AU6" s="143"/>
      <c r="AV6" s="206"/>
      <c r="AW6" s="227"/>
      <c r="AY6" s="235"/>
      <c r="AZ6" s="143"/>
      <c r="BA6" s="140"/>
      <c r="BB6" s="225"/>
      <c r="BC6" s="140"/>
      <c r="BE6" s="225"/>
      <c r="BF6" s="140"/>
      <c r="BG6" s="239"/>
      <c r="BH6" s="143"/>
      <c r="BI6" s="239"/>
      <c r="BJ6" s="239"/>
      <c r="BK6" s="239"/>
      <c r="BL6" s="239"/>
      <c r="BM6" s="239"/>
      <c r="BN6" s="239"/>
      <c r="BO6" s="239"/>
      <c r="BP6" s="239"/>
      <c r="BQ6" s="240"/>
      <c r="BS6" s="143"/>
      <c r="BT6" s="225"/>
      <c r="BU6" s="225"/>
      <c r="BV6" s="225"/>
      <c r="BW6" s="225"/>
      <c r="BX6" s="225"/>
      <c r="BY6" s="225"/>
      <c r="BZ6" s="225"/>
      <c r="CA6" s="225"/>
      <c r="CB6" s="9"/>
      <c r="CC6" s="143"/>
      <c r="CD6" s="225"/>
      <c r="CE6" s="225"/>
      <c r="CF6" s="225"/>
      <c r="CG6" s="225"/>
      <c r="CH6" s="225"/>
      <c r="CI6" s="225"/>
      <c r="CJ6" s="225"/>
      <c r="CK6" s="225"/>
      <c r="CM6" s="143"/>
      <c r="CN6" s="225"/>
      <c r="CO6" s="225"/>
      <c r="CP6" s="225"/>
      <c r="CQ6" s="225"/>
      <c r="CR6" s="225"/>
      <c r="CS6" s="225"/>
      <c r="CT6" s="225"/>
      <c r="CU6" s="225"/>
      <c r="CV6" s="6"/>
      <c r="CW6" s="143"/>
      <c r="CX6" s="225"/>
      <c r="CY6" s="225"/>
      <c r="CZ6" s="225"/>
      <c r="DA6" s="225"/>
      <c r="DB6" s="225"/>
      <c r="DC6" s="225"/>
      <c r="DD6" s="225"/>
      <c r="DE6" s="225"/>
      <c r="DF6" s="152"/>
      <c r="DY6" s="525"/>
      <c r="DZ6" s="525"/>
      <c r="EA6" s="525"/>
      <c r="EB6" s="143"/>
      <c r="EC6" s="243"/>
      <c r="ED6" s="145"/>
      <c r="EE6" s="145"/>
      <c r="EF6" s="1367"/>
      <c r="EG6" s="1368"/>
      <c r="EH6" s="226"/>
      <c r="EI6" s="143"/>
      <c r="EJ6" s="145"/>
      <c r="EK6" s="206"/>
      <c r="EL6" s="1373"/>
      <c r="EM6" s="1373"/>
      <c r="EN6" s="180"/>
      <c r="EO6" s="206"/>
      <c r="EP6" s="1373"/>
      <c r="EQ6" s="1368"/>
      <c r="ER6" s="139"/>
      <c r="ES6" s="143"/>
      <c r="EU6" s="9"/>
      <c r="EV6" s="241"/>
      <c r="EX6" s="9"/>
      <c r="EY6" s="244"/>
      <c r="EZ6" s="213"/>
      <c r="FA6" s="9"/>
      <c r="FB6" s="9"/>
      <c r="FC6" s="143"/>
      <c r="FD6" s="245"/>
      <c r="FE6" s="235"/>
      <c r="FF6" s="232"/>
      <c r="FG6" s="1367"/>
      <c r="FH6" s="1372"/>
      <c r="FI6" s="9"/>
      <c r="FJ6" s="246"/>
      <c r="FK6" s="9"/>
      <c r="FL6" s="525"/>
      <c r="FM6" s="143"/>
      <c r="FN6" s="145"/>
      <c r="FO6" s="206"/>
      <c r="FP6" s="139"/>
      <c r="FQ6" s="139"/>
      <c r="FR6" s="180"/>
      <c r="FS6" s="206"/>
      <c r="FT6" s="139"/>
      <c r="FU6" s="226"/>
      <c r="FW6" s="206"/>
      <c r="FX6" s="139"/>
      <c r="FY6" s="139"/>
      <c r="FZ6" s="180"/>
      <c r="GA6" s="206"/>
      <c r="GB6" s="139"/>
      <c r="GC6" s="226"/>
    </row>
    <row r="7" spans="1:185" ht="20.25" customHeight="1">
      <c r="A7" s="247"/>
      <c r="B7" s="471">
        <v>2012</v>
      </c>
      <c r="C7" s="472" t="s">
        <v>447</v>
      </c>
      <c r="D7" s="471">
        <v>2012</v>
      </c>
      <c r="E7" s="472" t="s">
        <v>447</v>
      </c>
      <c r="F7" s="471">
        <v>2012</v>
      </c>
      <c r="G7" s="472" t="s">
        <v>447</v>
      </c>
      <c r="H7" s="852">
        <v>2012</v>
      </c>
      <c r="I7" s="1139" t="s">
        <v>447</v>
      </c>
      <c r="J7" s="471">
        <v>2012</v>
      </c>
      <c r="K7" s="472" t="s">
        <v>447</v>
      </c>
      <c r="L7" s="473"/>
      <c r="M7" s="1217"/>
      <c r="N7" s="1227" t="s">
        <v>269</v>
      </c>
      <c r="O7" s="1432"/>
      <c r="P7" s="1434"/>
      <c r="Q7" s="1430"/>
      <c r="R7" s="1430"/>
      <c r="S7" s="262"/>
      <c r="T7" s="501"/>
      <c r="U7" s="540"/>
      <c r="V7" s="263"/>
      <c r="W7" s="145"/>
      <c r="X7" s="501"/>
      <c r="Y7" s="146"/>
      <c r="Z7" s="248"/>
      <c r="AA7" s="144"/>
      <c r="AB7" s="253"/>
      <c r="AC7" s="254"/>
      <c r="AD7" s="253"/>
      <c r="AE7" s="254"/>
      <c r="AF7" s="253"/>
      <c r="AG7" s="254"/>
      <c r="AH7" s="255"/>
      <c r="AI7" s="253"/>
      <c r="AJ7" s="254"/>
      <c r="AK7" s="256"/>
      <c r="AL7" s="9"/>
      <c r="AP7" s="237"/>
      <c r="AR7" s="211"/>
      <c r="AS7" s="211"/>
      <c r="AT7" s="9"/>
      <c r="AU7" s="144"/>
      <c r="AV7" s="257"/>
      <c r="AW7" s="146"/>
      <c r="AX7" s="258"/>
      <c r="AY7" s="257"/>
      <c r="AZ7" s="146"/>
      <c r="BB7" s="257"/>
      <c r="BC7" s="146"/>
      <c r="BE7" s="257"/>
      <c r="BF7" s="146"/>
      <c r="BG7" s="259"/>
      <c r="BH7" s="9"/>
      <c r="BI7" s="235"/>
      <c r="BJ7" s="236"/>
      <c r="BK7" s="236"/>
      <c r="BL7" s="232"/>
      <c r="BM7" s="260"/>
      <c r="BN7" s="260"/>
      <c r="BO7" s="260"/>
      <c r="BP7" s="260"/>
      <c r="BQ7" s="211"/>
      <c r="BS7" s="144"/>
      <c r="BT7" s="225"/>
      <c r="BU7" s="225"/>
      <c r="BV7" s="225"/>
      <c r="BW7" s="225"/>
      <c r="BX7" s="225"/>
      <c r="BY7" s="225"/>
      <c r="BZ7" s="225"/>
      <c r="CA7" s="206"/>
      <c r="CB7" s="9"/>
      <c r="CC7" s="144"/>
      <c r="CD7" s="225"/>
      <c r="CE7" s="225"/>
      <c r="CF7" s="225"/>
      <c r="CG7" s="225"/>
      <c r="CH7" s="225"/>
      <c r="CI7" s="225"/>
      <c r="CJ7" s="225"/>
      <c r="CK7" s="206"/>
      <c r="CM7" s="144"/>
      <c r="CN7" s="225"/>
      <c r="CO7" s="225"/>
      <c r="CP7" s="225"/>
      <c r="CQ7" s="225"/>
      <c r="CR7" s="225"/>
      <c r="CS7" s="225"/>
      <c r="CT7" s="225"/>
      <c r="CU7" s="206"/>
      <c r="CV7" s="6"/>
      <c r="CW7" s="144"/>
      <c r="CX7" s="225"/>
      <c r="CY7" s="225"/>
      <c r="CZ7" s="225"/>
      <c r="DA7" s="225"/>
      <c r="DB7" s="225"/>
      <c r="DC7" s="225"/>
      <c r="DD7" s="225"/>
      <c r="DE7" s="206"/>
      <c r="DF7" s="152"/>
      <c r="DY7" s="525"/>
      <c r="DZ7" s="525"/>
      <c r="EA7" s="525"/>
      <c r="EB7" s="144"/>
      <c r="EC7" s="9"/>
      <c r="ED7" s="9"/>
      <c r="EE7" s="9"/>
      <c r="EF7" s="145"/>
      <c r="EG7" s="145"/>
      <c r="EH7" s="145"/>
      <c r="EI7" s="144"/>
      <c r="EJ7" s="145"/>
      <c r="EK7" s="145"/>
      <c r="EL7" s="139"/>
      <c r="EM7" s="265"/>
      <c r="EN7" s="265"/>
      <c r="EO7" s="145"/>
      <c r="EP7" s="248"/>
      <c r="EQ7" s="266"/>
      <c r="ER7" s="145"/>
      <c r="ES7" s="144"/>
      <c r="ET7" s="267"/>
      <c r="EU7" s="268"/>
      <c r="EV7" s="263"/>
      <c r="EW7" s="267"/>
      <c r="EX7" s="268"/>
      <c r="EY7" s="241"/>
      <c r="EZ7" s="267"/>
      <c r="FA7" s="268"/>
      <c r="FB7" s="9"/>
      <c r="FC7" s="144"/>
      <c r="FD7" s="235"/>
      <c r="FG7" s="269"/>
      <c r="FH7" s="211"/>
      <c r="FI7" s="260"/>
      <c r="FJ7" s="267"/>
      <c r="FK7" s="268"/>
      <c r="FL7" s="525"/>
      <c r="FM7" s="144"/>
      <c r="FN7" s="145"/>
      <c r="FO7" s="145"/>
      <c r="FP7" s="139"/>
      <c r="FQ7" s="265"/>
      <c r="FR7" s="265"/>
      <c r="FS7" s="145"/>
      <c r="FT7" s="248"/>
      <c r="FU7" s="266"/>
      <c r="FW7" s="145"/>
      <c r="FX7" s="139"/>
      <c r="FY7" s="265"/>
      <c r="FZ7" s="265"/>
      <c r="GA7" s="145"/>
      <c r="GB7" s="248"/>
      <c r="GC7" s="266"/>
    </row>
    <row r="8" spans="1:185" ht="12" customHeight="1">
      <c r="A8" s="57" t="s">
        <v>201</v>
      </c>
      <c r="B8" s="502">
        <f>'T1'!G8</f>
        <v>753.285028</v>
      </c>
      <c r="C8" s="271">
        <f>'T1'!H8</f>
        <v>-0.009656432168071216</v>
      </c>
      <c r="D8" s="502">
        <v>310.24985499999997</v>
      </c>
      <c r="E8" s="271">
        <v>-0.05756401962253177</v>
      </c>
      <c r="F8" s="502">
        <v>354.056033</v>
      </c>
      <c r="G8" s="271">
        <f>F8/F85-1</f>
        <v>0.0804786442800638</v>
      </c>
      <c r="H8" s="502">
        <v>189.287546</v>
      </c>
      <c r="I8" s="271">
        <v>0</v>
      </c>
      <c r="J8" s="502">
        <v>86.64</v>
      </c>
      <c r="K8" s="271">
        <v>-0.12129817444219071</v>
      </c>
      <c r="L8" s="503">
        <f>B8-D8-F8-J8</f>
        <v>2.339140000000029</v>
      </c>
      <c r="M8" s="57" t="s">
        <v>201</v>
      </c>
      <c r="N8" s="816">
        <f>D8/B8</f>
        <v>0.41186250020623</v>
      </c>
      <c r="O8" s="816">
        <f>F8/B8</f>
        <v>0.4700160229389293</v>
      </c>
      <c r="P8" s="816">
        <f>H8/B8</f>
        <v>0.2512827667670039</v>
      </c>
      <c r="Q8" s="816">
        <f aca="true" t="shared" si="0" ref="Q8:Q37">J8/B8</f>
        <v>0.11501622464212842</v>
      </c>
      <c r="R8" s="816">
        <f>L8/B8</f>
        <v>0.003105252212712276</v>
      </c>
      <c r="S8" s="1228"/>
      <c r="T8" s="108"/>
      <c r="U8" s="73"/>
      <c r="V8" s="273"/>
      <c r="W8" s="108"/>
      <c r="X8" s="108"/>
      <c r="Y8" s="73"/>
      <c r="Z8" s="213"/>
      <c r="AA8" s="148"/>
      <c r="AB8" s="108"/>
      <c r="AC8" s="73"/>
      <c r="AD8" s="108"/>
      <c r="AE8" s="73"/>
      <c r="AF8" s="108"/>
      <c r="AG8" s="73"/>
      <c r="AH8" s="273"/>
      <c r="AI8" s="108"/>
      <c r="AJ8" s="73"/>
      <c r="AK8" s="205"/>
      <c r="AL8" s="148"/>
      <c r="AM8" s="252"/>
      <c r="AN8" s="252"/>
      <c r="AO8" s="252"/>
      <c r="AP8" s="252"/>
      <c r="AQ8" s="252"/>
      <c r="AR8" s="274"/>
      <c r="AS8" s="274"/>
      <c r="AT8" s="9"/>
      <c r="AU8" s="148"/>
      <c r="AV8" s="275"/>
      <c r="AW8" s="73"/>
      <c r="AX8" s="273"/>
      <c r="AY8" s="275"/>
      <c r="AZ8" s="73"/>
      <c r="BB8" s="275"/>
      <c r="BC8" s="73"/>
      <c r="BE8" s="275"/>
      <c r="BF8" s="73"/>
      <c r="BG8" s="274"/>
      <c r="BH8" s="148"/>
      <c r="BI8" s="251"/>
      <c r="BJ8" s="251"/>
      <c r="BK8" s="251"/>
      <c r="BL8" s="276"/>
      <c r="BM8" s="274"/>
      <c r="BN8" s="274"/>
      <c r="BO8" s="274"/>
      <c r="BP8" s="274"/>
      <c r="BQ8" s="274"/>
      <c r="BS8" s="148"/>
      <c r="BT8" s="275"/>
      <c r="BU8" s="275"/>
      <c r="BV8" s="277"/>
      <c r="BW8" s="275"/>
      <c r="BX8" s="275"/>
      <c r="BY8" s="275"/>
      <c r="BZ8" s="275"/>
      <c r="CA8" s="275"/>
      <c r="CB8" s="9"/>
      <c r="CC8" s="148"/>
      <c r="CD8" s="149"/>
      <c r="CE8" s="149"/>
      <c r="CF8" s="149"/>
      <c r="CG8" s="149"/>
      <c r="CH8" s="149"/>
      <c r="CI8" s="149"/>
      <c r="CJ8" s="149"/>
      <c r="CK8" s="149"/>
      <c r="CL8" s="278"/>
      <c r="CM8" s="148"/>
      <c r="CN8" s="108"/>
      <c r="CO8" s="279"/>
      <c r="CP8" s="108"/>
      <c r="CQ8" s="108"/>
      <c r="CR8" s="108"/>
      <c r="CS8" s="108"/>
      <c r="CT8" s="108"/>
      <c r="CU8" s="280"/>
      <c r="CV8" s="6"/>
      <c r="CW8" s="148"/>
      <c r="CX8" s="281"/>
      <c r="CY8" s="281"/>
      <c r="CZ8" s="281"/>
      <c r="DA8" s="281"/>
      <c r="DB8" s="281"/>
      <c r="DC8" s="281"/>
      <c r="DD8" s="281"/>
      <c r="DE8" s="281"/>
      <c r="DF8" s="278"/>
      <c r="DY8" s="525"/>
      <c r="DZ8" s="525"/>
      <c r="EA8" s="525"/>
      <c r="EB8" s="148"/>
      <c r="EC8" s="108"/>
      <c r="ED8" s="286"/>
      <c r="EE8" s="286"/>
      <c r="EF8" s="287"/>
      <c r="EG8" s="287"/>
      <c r="EH8" s="287"/>
      <c r="EI8" s="148"/>
      <c r="EJ8" s="288"/>
      <c r="EK8" s="275"/>
      <c r="EL8" s="275"/>
      <c r="EM8" s="275"/>
      <c r="EN8" s="280"/>
      <c r="EO8" s="280"/>
      <c r="EP8" s="275"/>
      <c r="EQ8" s="275"/>
      <c r="ER8" s="289"/>
      <c r="ES8" s="148"/>
      <c r="ET8" s="275"/>
      <c r="EU8" s="73"/>
      <c r="EV8" s="283"/>
      <c r="EW8" s="275"/>
      <c r="EX8" s="73"/>
      <c r="EY8" s="73"/>
      <c r="EZ8" s="275"/>
      <c r="FA8" s="73"/>
      <c r="FB8" s="9"/>
      <c r="FC8" s="148"/>
      <c r="FD8" s="541"/>
      <c r="FE8" s="541"/>
      <c r="FF8" s="286"/>
      <c r="FG8" s="285"/>
      <c r="FH8" s="285"/>
      <c r="FI8" s="205"/>
      <c r="FJ8" s="275"/>
      <c r="FK8" s="291"/>
      <c r="FL8" s="525"/>
      <c r="FM8" s="148"/>
      <c r="FN8" s="288"/>
      <c r="FO8" s="275"/>
      <c r="FP8" s="275"/>
      <c r="FQ8" s="275"/>
      <c r="FR8" s="280"/>
      <c r="FS8" s="280"/>
      <c r="FT8" s="275"/>
      <c r="FU8" s="275"/>
      <c r="FV8" s="148"/>
      <c r="FW8" s="292"/>
      <c r="FX8" s="292"/>
      <c r="FY8" s="292"/>
      <c r="FZ8" s="292"/>
      <c r="GA8" s="292"/>
      <c r="GB8" s="292"/>
      <c r="GC8" s="292"/>
    </row>
    <row r="9" spans="1:185" ht="12" customHeight="1">
      <c r="A9" s="68" t="s">
        <v>202</v>
      </c>
      <c r="B9" s="504">
        <f>'T1'!G9</f>
        <v>1352.014</v>
      </c>
      <c r="C9" s="293">
        <f>'T1'!H9</f>
        <v>0.02523873521125486</v>
      </c>
      <c r="D9" s="504">
        <v>562.51</v>
      </c>
      <c r="E9" s="293">
        <v>-0.010853165741134818</v>
      </c>
      <c r="F9" s="504">
        <v>533.8194</v>
      </c>
      <c r="G9" s="293">
        <f aca="true" t="shared" si="1" ref="G9:G37">F9/F86-1</f>
        <v>0.055995394777186736</v>
      </c>
      <c r="H9" s="504">
        <v>268.5027</v>
      </c>
      <c r="I9" s="293">
        <v>0.04527412378879836</v>
      </c>
      <c r="J9" s="504">
        <v>245.97190000000003</v>
      </c>
      <c r="K9" s="293">
        <v>0.05023336204014495</v>
      </c>
      <c r="L9" s="505">
        <f aca="true" t="shared" si="2" ref="L9:L37">B9-D9-F9-J9</f>
        <v>9.712699999999899</v>
      </c>
      <c r="M9" s="68" t="s">
        <v>202</v>
      </c>
      <c r="N9" s="817">
        <f aca="true" t="shared" si="3" ref="N9:N37">D9/B9</f>
        <v>0.41605338406259107</v>
      </c>
      <c r="O9" s="817">
        <f aca="true" t="shared" si="4" ref="O9:O37">F9/B9</f>
        <v>0.3948327458147623</v>
      </c>
      <c r="P9" s="817">
        <f aca="true" t="shared" si="5" ref="P9:P37">H9/B9</f>
        <v>0.19859461514451776</v>
      </c>
      <c r="Q9" s="817">
        <f t="shared" si="0"/>
        <v>0.1819299948077461</v>
      </c>
      <c r="R9" s="817">
        <f aca="true" t="shared" si="6" ref="R9:R37">L9/B9</f>
        <v>0.007183875314900511</v>
      </c>
      <c r="S9" s="1228"/>
      <c r="T9" s="108"/>
      <c r="U9" s="73"/>
      <c r="V9" s="296"/>
      <c r="W9" s="108"/>
      <c r="X9" s="108"/>
      <c r="Y9" s="73"/>
      <c r="Z9" s="213"/>
      <c r="AA9" s="148"/>
      <c r="AB9" s="108"/>
      <c r="AC9" s="73"/>
      <c r="AD9" s="108"/>
      <c r="AE9" s="73"/>
      <c r="AF9" s="108"/>
      <c r="AG9" s="73"/>
      <c r="AH9" s="273"/>
      <c r="AI9" s="108"/>
      <c r="AJ9" s="73"/>
      <c r="AK9" s="294"/>
      <c r="AL9" s="148"/>
      <c r="AM9" s="252"/>
      <c r="AN9" s="252"/>
      <c r="AO9" s="252"/>
      <c r="AP9" s="252"/>
      <c r="AQ9" s="252"/>
      <c r="AR9" s="295"/>
      <c r="AS9" s="295"/>
      <c r="AU9" s="148"/>
      <c r="AV9" s="275"/>
      <c r="AW9" s="73"/>
      <c r="AX9" s="273"/>
      <c r="AY9" s="275"/>
      <c r="AZ9" s="73"/>
      <c r="BB9" s="275"/>
      <c r="BC9" s="73"/>
      <c r="BE9" s="275"/>
      <c r="BF9" s="73"/>
      <c r="BG9" s="274"/>
      <c r="BH9" s="148"/>
      <c r="BI9" s="251"/>
      <c r="BJ9" s="251"/>
      <c r="BK9" s="251"/>
      <c r="BL9" s="276"/>
      <c r="BM9" s="274"/>
      <c r="BN9" s="295"/>
      <c r="BO9" s="295"/>
      <c r="BP9" s="238"/>
      <c r="BQ9" s="274"/>
      <c r="BR9" s="180"/>
      <c r="BS9" s="148"/>
      <c r="BT9" s="275"/>
      <c r="BU9" s="275"/>
      <c r="BV9" s="277"/>
      <c r="BW9" s="275"/>
      <c r="BX9" s="275"/>
      <c r="BY9" s="275"/>
      <c r="BZ9" s="275"/>
      <c r="CA9" s="275"/>
      <c r="CC9" s="148"/>
      <c r="CD9" s="149"/>
      <c r="CE9" s="149"/>
      <c r="CF9" s="149"/>
      <c r="CG9" s="149"/>
      <c r="CH9" s="149"/>
      <c r="CI9" s="149"/>
      <c r="CJ9" s="149"/>
      <c r="CK9" s="149"/>
      <c r="CL9" s="278"/>
      <c r="CM9" s="148"/>
      <c r="CN9" s="108"/>
      <c r="CO9" s="279"/>
      <c r="CP9" s="108"/>
      <c r="CQ9" s="108"/>
      <c r="CR9" s="108"/>
      <c r="CS9" s="108"/>
      <c r="CT9" s="108"/>
      <c r="CU9" s="280"/>
      <c r="CV9" s="176"/>
      <c r="CW9" s="148"/>
      <c r="CX9" s="281"/>
      <c r="CY9" s="281"/>
      <c r="CZ9" s="281"/>
      <c r="DA9" s="281"/>
      <c r="DB9" s="281"/>
      <c r="DC9" s="281"/>
      <c r="DD9" s="281"/>
      <c r="DE9" s="281"/>
      <c r="DF9" s="278"/>
      <c r="DY9" s="525"/>
      <c r="DZ9" s="525"/>
      <c r="EA9" s="525"/>
      <c r="EB9" s="148"/>
      <c r="EC9" s="108"/>
      <c r="ED9" s="286"/>
      <c r="EE9" s="286"/>
      <c r="EF9" s="287"/>
      <c r="EG9" s="287"/>
      <c r="EH9" s="287"/>
      <c r="EI9" s="148"/>
      <c r="EJ9" s="288"/>
      <c r="EK9" s="275"/>
      <c r="EL9" s="275"/>
      <c r="EM9" s="275"/>
      <c r="EN9" s="280"/>
      <c r="EO9" s="280"/>
      <c r="EP9" s="275"/>
      <c r="EQ9" s="275"/>
      <c r="ER9" s="289"/>
      <c r="ES9" s="148"/>
      <c r="ET9" s="275"/>
      <c r="EU9" s="73"/>
      <c r="EV9" s="542"/>
      <c r="EW9" s="275"/>
      <c r="EX9" s="73"/>
      <c r="EY9" s="543"/>
      <c r="EZ9" s="275"/>
      <c r="FA9" s="73"/>
      <c r="FC9" s="148"/>
      <c r="FD9" s="541"/>
      <c r="FE9" s="541"/>
      <c r="FF9" s="286"/>
      <c r="FG9" s="285"/>
      <c r="FH9" s="285"/>
      <c r="FI9" s="205"/>
      <c r="FJ9" s="275"/>
      <c r="FK9" s="291"/>
      <c r="FL9" s="525"/>
      <c r="FM9" s="148"/>
      <c r="FN9" s="288"/>
      <c r="FO9" s="275"/>
      <c r="FP9" s="275"/>
      <c r="FQ9" s="275"/>
      <c r="FR9" s="280"/>
      <c r="FS9" s="280"/>
      <c r="FT9" s="275"/>
      <c r="FU9" s="275"/>
      <c r="FV9" s="148"/>
      <c r="FW9" s="292"/>
      <c r="FX9" s="292"/>
      <c r="FY9" s="292"/>
      <c r="FZ9" s="292"/>
      <c r="GA9" s="292"/>
      <c r="GB9" s="292"/>
      <c r="GC9" s="292"/>
    </row>
    <row r="10" spans="1:185" ht="12" customHeight="1">
      <c r="A10" s="57" t="s">
        <v>203</v>
      </c>
      <c r="B10" s="502">
        <f>'T1'!G10</f>
        <v>668.454</v>
      </c>
      <c r="C10" s="271">
        <f>'T1'!H10</f>
        <v>0.03561265550846349</v>
      </c>
      <c r="D10" s="502">
        <v>257.7</v>
      </c>
      <c r="E10" s="271">
        <v>-0.0813351788241321</v>
      </c>
      <c r="F10" s="502">
        <v>317.61895200000004</v>
      </c>
      <c r="G10" s="271">
        <f t="shared" si="1"/>
        <v>0.16001924421374203</v>
      </c>
      <c r="H10" s="502">
        <v>143.66</v>
      </c>
      <c r="I10" s="271">
        <v>-0.0011611171754956073</v>
      </c>
      <c r="J10" s="502">
        <v>84.8</v>
      </c>
      <c r="K10" s="271">
        <v>0.005931198102016699</v>
      </c>
      <c r="L10" s="503">
        <f t="shared" si="2"/>
        <v>8.33504799999993</v>
      </c>
      <c r="M10" s="57" t="s">
        <v>203</v>
      </c>
      <c r="N10" s="816">
        <f t="shared" si="3"/>
        <v>0.38551643044996364</v>
      </c>
      <c r="O10" s="816">
        <f t="shared" si="4"/>
        <v>0.4751545386817942</v>
      </c>
      <c r="P10" s="816">
        <f t="shared" si="5"/>
        <v>0.21491381605914545</v>
      </c>
      <c r="Q10" s="816">
        <f t="shared" si="0"/>
        <v>0.12685988863856001</v>
      </c>
      <c r="R10" s="816">
        <f t="shared" si="6"/>
        <v>0.012469142229682118</v>
      </c>
      <c r="S10" s="1228"/>
      <c r="T10" s="108"/>
      <c r="U10" s="73"/>
      <c r="V10" s="296"/>
      <c r="W10" s="108"/>
      <c r="X10" s="108"/>
      <c r="Y10" s="73"/>
      <c r="Z10" s="213"/>
      <c r="AA10" s="148"/>
      <c r="AB10" s="108"/>
      <c r="AC10" s="73"/>
      <c r="AD10" s="108"/>
      <c r="AE10" s="73"/>
      <c r="AF10" s="108"/>
      <c r="AG10" s="73"/>
      <c r="AH10" s="273"/>
      <c r="AI10" s="108"/>
      <c r="AJ10" s="73"/>
      <c r="AK10" s="294"/>
      <c r="AL10" s="148"/>
      <c r="AM10" s="252"/>
      <c r="AN10" s="252"/>
      <c r="AO10" s="252"/>
      <c r="AP10" s="252"/>
      <c r="AQ10" s="252"/>
      <c r="AR10" s="274"/>
      <c r="AS10" s="274"/>
      <c r="AU10" s="148"/>
      <c r="AV10" s="275"/>
      <c r="AW10" s="73"/>
      <c r="AX10" s="273"/>
      <c r="AY10" s="275"/>
      <c r="AZ10" s="73"/>
      <c r="BB10" s="275"/>
      <c r="BC10" s="73"/>
      <c r="BE10" s="275"/>
      <c r="BF10" s="73"/>
      <c r="BG10" s="274"/>
      <c r="BH10" s="148"/>
      <c r="BI10" s="251"/>
      <c r="BJ10" s="251"/>
      <c r="BK10" s="251"/>
      <c r="BL10" s="276"/>
      <c r="BM10" s="274"/>
      <c r="BN10" s="274"/>
      <c r="BO10" s="274"/>
      <c r="BP10" s="274"/>
      <c r="BQ10" s="274"/>
      <c r="BR10" s="180"/>
      <c r="BS10" s="148"/>
      <c r="BT10" s="275"/>
      <c r="BU10" s="275"/>
      <c r="BV10" s="277"/>
      <c r="BW10" s="275"/>
      <c r="BX10" s="275"/>
      <c r="BY10" s="275"/>
      <c r="BZ10" s="275"/>
      <c r="CA10" s="275"/>
      <c r="CC10" s="148"/>
      <c r="CD10" s="149"/>
      <c r="CE10" s="149"/>
      <c r="CF10" s="149"/>
      <c r="CG10" s="149"/>
      <c r="CH10" s="149"/>
      <c r="CI10" s="149"/>
      <c r="CJ10" s="149"/>
      <c r="CK10" s="149"/>
      <c r="CL10" s="278"/>
      <c r="CM10" s="148"/>
      <c r="CN10" s="108"/>
      <c r="CO10" s="279"/>
      <c r="CP10" s="108"/>
      <c r="CQ10" s="108"/>
      <c r="CR10" s="108"/>
      <c r="CS10" s="108"/>
      <c r="CT10" s="108"/>
      <c r="CU10" s="280"/>
      <c r="CV10" s="176"/>
      <c r="CW10" s="148"/>
      <c r="CX10" s="281"/>
      <c r="CY10" s="281"/>
      <c r="CZ10" s="281"/>
      <c r="DA10" s="281"/>
      <c r="DB10" s="281"/>
      <c r="DC10" s="281"/>
      <c r="DD10" s="281"/>
      <c r="DE10" s="281"/>
      <c r="DF10" s="278"/>
      <c r="DY10" s="525"/>
      <c r="DZ10" s="525"/>
      <c r="EA10" s="525"/>
      <c r="EB10" s="148"/>
      <c r="EC10" s="108"/>
      <c r="ED10" s="286"/>
      <c r="EE10" s="286"/>
      <c r="EF10" s="287"/>
      <c r="EG10" s="287"/>
      <c r="EH10" s="287"/>
      <c r="EI10" s="148"/>
      <c r="EJ10" s="288"/>
      <c r="EK10" s="275"/>
      <c r="EL10" s="275"/>
      <c r="EM10" s="275"/>
      <c r="EN10" s="280"/>
      <c r="EO10" s="280"/>
      <c r="EP10" s="275"/>
      <c r="EQ10" s="275"/>
      <c r="ER10" s="289"/>
      <c r="ES10" s="148"/>
      <c r="ET10" s="275"/>
      <c r="EU10" s="73"/>
      <c r="EV10" s="542"/>
      <c r="EW10" s="275"/>
      <c r="EX10" s="73"/>
      <c r="EY10" s="543"/>
      <c r="EZ10" s="275"/>
      <c r="FA10" s="73"/>
      <c r="FC10" s="148"/>
      <c r="FD10" s="541"/>
      <c r="FE10" s="541"/>
      <c r="FF10" s="286"/>
      <c r="FG10" s="285"/>
      <c r="FH10" s="285"/>
      <c r="FI10" s="205"/>
      <c r="FJ10" s="275"/>
      <c r="FK10" s="291"/>
      <c r="FL10" s="525"/>
      <c r="FM10" s="148"/>
      <c r="FN10" s="288"/>
      <c r="FO10" s="275"/>
      <c r="FP10" s="275"/>
      <c r="FQ10" s="275"/>
      <c r="FR10" s="280"/>
      <c r="FS10" s="280"/>
      <c r="FT10" s="275"/>
      <c r="FU10" s="275"/>
      <c r="FV10" s="148"/>
      <c r="FW10" s="292"/>
      <c r="FX10" s="292"/>
      <c r="FY10" s="292"/>
      <c r="FZ10" s="292"/>
      <c r="GA10" s="292"/>
      <c r="GB10" s="292"/>
      <c r="GC10" s="292"/>
    </row>
    <row r="11" spans="1:185" ht="12" customHeight="1">
      <c r="A11" s="68" t="s">
        <v>204</v>
      </c>
      <c r="B11" s="504">
        <f>'T1'!G11</f>
        <v>825.619881</v>
      </c>
      <c r="C11" s="293">
        <f>'T1'!H11</f>
        <v>0.007758684723200515</v>
      </c>
      <c r="D11" s="504">
        <v>318.663455</v>
      </c>
      <c r="E11" s="293">
        <v>0.11603443886776121</v>
      </c>
      <c r="F11" s="504">
        <v>337.03428499999995</v>
      </c>
      <c r="G11" s="293">
        <f t="shared" si="1"/>
        <v>-0.06698268264307106</v>
      </c>
      <c r="H11" s="504">
        <v>171.94121900000002</v>
      </c>
      <c r="I11" s="293">
        <v>0</v>
      </c>
      <c r="J11" s="504">
        <v>149.657848</v>
      </c>
      <c r="K11" s="293">
        <v>-0.0734042370280904</v>
      </c>
      <c r="L11" s="505">
        <f t="shared" si="2"/>
        <v>20.26429300000001</v>
      </c>
      <c r="M11" s="68" t="s">
        <v>204</v>
      </c>
      <c r="N11" s="817">
        <f t="shared" si="3"/>
        <v>0.38596872765955115</v>
      </c>
      <c r="O11" s="817">
        <f t="shared" si="4"/>
        <v>0.4082196816672829</v>
      </c>
      <c r="P11" s="817">
        <f t="shared" si="5"/>
        <v>0.20825712044596467</v>
      </c>
      <c r="Q11" s="817">
        <f t="shared" si="0"/>
        <v>0.18126725318040157</v>
      </c>
      <c r="R11" s="817">
        <f t="shared" si="6"/>
        <v>0.024544337492764433</v>
      </c>
      <c r="S11" s="1228"/>
      <c r="T11" s="108"/>
      <c r="U11" s="73"/>
      <c r="V11" s="296"/>
      <c r="W11" s="108"/>
      <c r="X11" s="108"/>
      <c r="Y11" s="73"/>
      <c r="Z11" s="213"/>
      <c r="AA11" s="148"/>
      <c r="AB11" s="108"/>
      <c r="AC11" s="73"/>
      <c r="AD11" s="108"/>
      <c r="AE11" s="73"/>
      <c r="AF11" s="108"/>
      <c r="AG11" s="73"/>
      <c r="AH11" s="273"/>
      <c r="AI11" s="108"/>
      <c r="AJ11" s="73"/>
      <c r="AK11" s="294"/>
      <c r="AL11" s="148"/>
      <c r="AM11" s="252"/>
      <c r="AN11" s="252"/>
      <c r="AO11" s="252"/>
      <c r="AP11" s="252"/>
      <c r="AQ11" s="252"/>
      <c r="AR11" s="274"/>
      <c r="AS11" s="274"/>
      <c r="AU11" s="148"/>
      <c r="AV11" s="275"/>
      <c r="AW11" s="73"/>
      <c r="AX11" s="273"/>
      <c r="AY11" s="275"/>
      <c r="AZ11" s="73"/>
      <c r="BB11" s="275"/>
      <c r="BC11" s="73"/>
      <c r="BE11" s="275"/>
      <c r="BF11" s="73"/>
      <c r="BG11" s="274"/>
      <c r="BH11" s="148"/>
      <c r="BI11" s="251"/>
      <c r="BJ11" s="251"/>
      <c r="BK11" s="251"/>
      <c r="BL11" s="276"/>
      <c r="BM11" s="274"/>
      <c r="BN11" s="274"/>
      <c r="BO11" s="274"/>
      <c r="BP11" s="274"/>
      <c r="BQ11" s="274"/>
      <c r="BR11" s="180"/>
      <c r="BS11" s="148"/>
      <c r="BT11" s="275"/>
      <c r="BU11" s="275"/>
      <c r="BV11" s="277"/>
      <c r="BW11" s="275"/>
      <c r="BX11" s="275"/>
      <c r="BY11" s="275"/>
      <c r="BZ11" s="275"/>
      <c r="CA11" s="275"/>
      <c r="CC11" s="148"/>
      <c r="CD11" s="149"/>
      <c r="CE11" s="149"/>
      <c r="CF11" s="149"/>
      <c r="CG11" s="149"/>
      <c r="CH11" s="149"/>
      <c r="CI11" s="149"/>
      <c r="CJ11" s="149"/>
      <c r="CK11" s="149"/>
      <c r="CL11" s="278"/>
      <c r="CM11" s="148"/>
      <c r="CN11" s="108"/>
      <c r="CO11" s="279"/>
      <c r="CP11" s="108"/>
      <c r="CQ11" s="108"/>
      <c r="CR11" s="108"/>
      <c r="CS11" s="108"/>
      <c r="CT11" s="108"/>
      <c r="CU11" s="280"/>
      <c r="CV11" s="480"/>
      <c r="CW11" s="148"/>
      <c r="CX11" s="281"/>
      <c r="CY11" s="281"/>
      <c r="CZ11" s="281"/>
      <c r="DA11" s="281"/>
      <c r="DB11" s="281"/>
      <c r="DC11" s="281"/>
      <c r="DD11" s="281"/>
      <c r="DE11" s="281"/>
      <c r="DF11" s="278"/>
      <c r="DY11" s="525"/>
      <c r="DZ11" s="525"/>
      <c r="EA11" s="525"/>
      <c r="EB11" s="148"/>
      <c r="EC11" s="108"/>
      <c r="ED11" s="286"/>
      <c r="EE11" s="286"/>
      <c r="EF11" s="287"/>
      <c r="EG11" s="287"/>
      <c r="EH11" s="287"/>
      <c r="EI11" s="148"/>
      <c r="EJ11" s="288"/>
      <c r="EK11" s="275"/>
      <c r="EL11" s="275"/>
      <c r="EM11" s="275"/>
      <c r="EN11" s="280"/>
      <c r="EO11" s="280"/>
      <c r="EP11" s="275"/>
      <c r="EQ11" s="275"/>
      <c r="ER11" s="289"/>
      <c r="ES11" s="148"/>
      <c r="ET11" s="275"/>
      <c r="EU11" s="73"/>
      <c r="EV11" s="542"/>
      <c r="EW11" s="275"/>
      <c r="EX11" s="73"/>
      <c r="EY11" s="543"/>
      <c r="EZ11" s="275"/>
      <c r="FA11" s="73"/>
      <c r="FC11" s="148"/>
      <c r="FD11" s="541"/>
      <c r="FE11" s="541"/>
      <c r="FF11" s="286"/>
      <c r="FG11" s="285"/>
      <c r="FH11" s="285"/>
      <c r="FI11" s="205"/>
      <c r="FJ11" s="275"/>
      <c r="FK11" s="291"/>
      <c r="FL11" s="525"/>
      <c r="FM11" s="148"/>
      <c r="FN11" s="288"/>
      <c r="FO11" s="275"/>
      <c r="FP11" s="275"/>
      <c r="FQ11" s="275"/>
      <c r="FR11" s="280"/>
      <c r="FS11" s="280"/>
      <c r="FT11" s="275"/>
      <c r="FU11" s="275"/>
      <c r="FV11" s="148"/>
      <c r="FW11" s="292"/>
      <c r="FX11" s="292"/>
      <c r="FY11" s="292"/>
      <c r="FZ11" s="292"/>
      <c r="GA11" s="292"/>
      <c r="GB11" s="292"/>
      <c r="GC11" s="292"/>
    </row>
    <row r="12" spans="1:185" ht="12" customHeight="1">
      <c r="A12" s="57" t="s">
        <v>205</v>
      </c>
      <c r="B12" s="502">
        <f>'T1'!G12</f>
        <v>1249.5</v>
      </c>
      <c r="C12" s="271">
        <f>'T1'!H12</f>
        <v>0.0625</v>
      </c>
      <c r="D12" s="502">
        <v>564.43</v>
      </c>
      <c r="E12" s="271">
        <v>0.09608699873774151</v>
      </c>
      <c r="F12" s="502">
        <v>482.452</v>
      </c>
      <c r="G12" s="271">
        <f t="shared" si="1"/>
        <v>-0.015098561186327242</v>
      </c>
      <c r="H12" s="502">
        <v>259.324</v>
      </c>
      <c r="I12" s="271">
        <v>0.009860120252967342</v>
      </c>
      <c r="J12" s="502">
        <v>185.2</v>
      </c>
      <c r="K12" s="271">
        <v>0.13654495243939868</v>
      </c>
      <c r="L12" s="503">
        <f t="shared" si="2"/>
        <v>17.418000000000063</v>
      </c>
      <c r="M12" s="57" t="s">
        <v>205</v>
      </c>
      <c r="N12" s="816">
        <f t="shared" si="3"/>
        <v>0.4517246898759503</v>
      </c>
      <c r="O12" s="816">
        <f t="shared" si="4"/>
        <v>0.38611604641856745</v>
      </c>
      <c r="P12" s="816">
        <f t="shared" si="5"/>
        <v>0.2075422168867547</v>
      </c>
      <c r="Q12" s="816">
        <f t="shared" si="0"/>
        <v>0.14821928771508602</v>
      </c>
      <c r="R12" s="816">
        <f t="shared" si="6"/>
        <v>0.01393997599039621</v>
      </c>
      <c r="S12" s="1228"/>
      <c r="T12" s="108"/>
      <c r="U12" s="73"/>
      <c r="V12" s="296"/>
      <c r="W12" s="108"/>
      <c r="X12" s="108"/>
      <c r="Y12" s="73"/>
      <c r="Z12" s="213"/>
      <c r="AA12" s="148"/>
      <c r="AB12" s="108"/>
      <c r="AC12" s="73"/>
      <c r="AD12" s="108"/>
      <c r="AE12" s="73"/>
      <c r="AF12" s="108"/>
      <c r="AG12" s="73"/>
      <c r="AH12" s="273"/>
      <c r="AI12" s="108"/>
      <c r="AJ12" s="73"/>
      <c r="AK12" s="294"/>
      <c r="AL12" s="148"/>
      <c r="AM12" s="252"/>
      <c r="AN12" s="252"/>
      <c r="AO12" s="252"/>
      <c r="AP12" s="252"/>
      <c r="AQ12" s="252"/>
      <c r="AR12" s="274"/>
      <c r="AS12" s="274"/>
      <c r="AU12" s="148"/>
      <c r="AV12" s="275"/>
      <c r="AW12" s="73"/>
      <c r="AX12" s="273"/>
      <c r="AY12" s="275"/>
      <c r="AZ12" s="73"/>
      <c r="BB12" s="275"/>
      <c r="BC12" s="73"/>
      <c r="BE12" s="275"/>
      <c r="BF12" s="73"/>
      <c r="BG12" s="274"/>
      <c r="BH12" s="148"/>
      <c r="BI12" s="251"/>
      <c r="BJ12" s="251"/>
      <c r="BK12" s="251"/>
      <c r="BL12" s="276"/>
      <c r="BM12" s="274"/>
      <c r="BN12" s="274"/>
      <c r="BO12" s="274"/>
      <c r="BP12" s="274"/>
      <c r="BQ12" s="274"/>
      <c r="BR12" s="180"/>
      <c r="BS12" s="148"/>
      <c r="BT12" s="275"/>
      <c r="BU12" s="275"/>
      <c r="BV12" s="277"/>
      <c r="BW12" s="275"/>
      <c r="BX12" s="275"/>
      <c r="BY12" s="275"/>
      <c r="BZ12" s="275"/>
      <c r="CA12" s="275"/>
      <c r="CC12" s="148"/>
      <c r="CD12" s="149"/>
      <c r="CE12" s="149"/>
      <c r="CF12" s="149"/>
      <c r="CG12" s="149"/>
      <c r="CH12" s="149"/>
      <c r="CI12" s="149"/>
      <c r="CJ12" s="149"/>
      <c r="CK12" s="149"/>
      <c r="CL12" s="278"/>
      <c r="CM12" s="148"/>
      <c r="CN12" s="108"/>
      <c r="CO12" s="279"/>
      <c r="CP12" s="108"/>
      <c r="CQ12" s="108"/>
      <c r="CR12" s="108"/>
      <c r="CS12" s="108"/>
      <c r="CT12" s="108"/>
      <c r="CU12" s="280"/>
      <c r="CV12" s="176"/>
      <c r="CW12" s="148"/>
      <c r="CX12" s="281"/>
      <c r="CY12" s="281"/>
      <c r="CZ12" s="281"/>
      <c r="DA12" s="281"/>
      <c r="DB12" s="281"/>
      <c r="DC12" s="281"/>
      <c r="DD12" s="281"/>
      <c r="DE12" s="281"/>
      <c r="DF12" s="278"/>
      <c r="DY12" s="525"/>
      <c r="DZ12" s="525"/>
      <c r="EA12" s="525"/>
      <c r="EB12" s="148"/>
      <c r="EC12" s="108"/>
      <c r="ED12" s="286"/>
      <c r="EE12" s="286"/>
      <c r="EF12" s="287"/>
      <c r="EG12" s="287"/>
      <c r="EH12" s="287"/>
      <c r="EI12" s="148"/>
      <c r="EJ12" s="288"/>
      <c r="EK12" s="275"/>
      <c r="EL12" s="275"/>
      <c r="EM12" s="275"/>
      <c r="EN12" s="280"/>
      <c r="EO12" s="280"/>
      <c r="EP12" s="275"/>
      <c r="EQ12" s="275"/>
      <c r="ER12" s="289"/>
      <c r="ES12" s="148"/>
      <c r="ET12" s="275"/>
      <c r="EU12" s="73"/>
      <c r="EV12" s="542"/>
      <c r="EW12" s="275"/>
      <c r="EX12" s="73"/>
      <c r="EY12" s="543"/>
      <c r="EZ12" s="275"/>
      <c r="FA12" s="73"/>
      <c r="FC12" s="148"/>
      <c r="FD12" s="541"/>
      <c r="FE12" s="541"/>
      <c r="FF12" s="286"/>
      <c r="FG12" s="285"/>
      <c r="FH12" s="285"/>
      <c r="FI12" s="205"/>
      <c r="FJ12" s="275"/>
      <c r="FK12" s="291"/>
      <c r="FL12" s="525"/>
      <c r="FM12" s="148"/>
      <c r="FN12" s="288"/>
      <c r="FO12" s="275"/>
      <c r="FP12" s="275"/>
      <c r="FQ12" s="275"/>
      <c r="FR12" s="280"/>
      <c r="FS12" s="280"/>
      <c r="FT12" s="275"/>
      <c r="FU12" s="275"/>
      <c r="FV12" s="148"/>
      <c r="FW12" s="292"/>
      <c r="FX12" s="292"/>
      <c r="FY12" s="292"/>
      <c r="FZ12" s="292"/>
      <c r="GA12" s="292"/>
      <c r="GB12" s="292"/>
      <c r="GC12" s="292"/>
    </row>
    <row r="13" spans="1:185" ht="12" customHeight="1">
      <c r="A13" s="68" t="s">
        <v>206</v>
      </c>
      <c r="B13" s="504">
        <f>'T1'!G13</f>
        <v>1027.8459</v>
      </c>
      <c r="C13" s="293">
        <f>'T1'!H13</f>
        <v>0.0030975768926619907</v>
      </c>
      <c r="D13" s="504">
        <v>466.363395</v>
      </c>
      <c r="E13" s="293">
        <v>0.08549135315232093</v>
      </c>
      <c r="F13" s="504">
        <v>473.914205</v>
      </c>
      <c r="G13" s="293">
        <f t="shared" si="1"/>
        <v>-0.053475994731660315</v>
      </c>
      <c r="H13" s="504">
        <v>240.65631</v>
      </c>
      <c r="I13" s="293">
        <v>-0.009762074470399673</v>
      </c>
      <c r="J13" s="504">
        <v>74</v>
      </c>
      <c r="K13" s="293">
        <v>-0.10843373493975905</v>
      </c>
      <c r="L13" s="505">
        <f t="shared" si="2"/>
        <v>13.568299999999965</v>
      </c>
      <c r="M13" s="68" t="s">
        <v>206</v>
      </c>
      <c r="N13" s="817">
        <f t="shared" si="3"/>
        <v>0.45372890527655946</v>
      </c>
      <c r="O13" s="817">
        <f t="shared" si="4"/>
        <v>0.46107515241341135</v>
      </c>
      <c r="P13" s="817">
        <f t="shared" si="5"/>
        <v>0.23413656658065182</v>
      </c>
      <c r="Q13" s="817">
        <f t="shared" si="0"/>
        <v>0.07199522807845028</v>
      </c>
      <c r="R13" s="817">
        <f t="shared" si="6"/>
        <v>0.013200714231578843</v>
      </c>
      <c r="S13" s="1228"/>
      <c r="T13" s="108"/>
      <c r="U13" s="73"/>
      <c r="V13" s="296"/>
      <c r="W13" s="108"/>
      <c r="X13" s="108"/>
      <c r="Y13" s="73"/>
      <c r="Z13" s="213"/>
      <c r="AA13" s="148"/>
      <c r="AB13" s="108"/>
      <c r="AC13" s="73"/>
      <c r="AD13" s="108"/>
      <c r="AE13" s="73"/>
      <c r="AF13" s="108"/>
      <c r="AG13" s="73"/>
      <c r="AH13" s="273"/>
      <c r="AI13" s="108"/>
      <c r="AJ13" s="73"/>
      <c r="AK13" s="294"/>
      <c r="AL13" s="148"/>
      <c r="AM13" s="252"/>
      <c r="AN13" s="252"/>
      <c r="AO13" s="252"/>
      <c r="AP13" s="252"/>
      <c r="AQ13" s="252"/>
      <c r="AR13" s="274"/>
      <c r="AS13" s="274"/>
      <c r="AU13" s="148"/>
      <c r="AV13" s="275"/>
      <c r="AW13" s="73"/>
      <c r="AX13" s="273"/>
      <c r="AY13" s="275"/>
      <c r="AZ13" s="73"/>
      <c r="BB13" s="275"/>
      <c r="BC13" s="73"/>
      <c r="BE13" s="275"/>
      <c r="BF13" s="73"/>
      <c r="BG13" s="274"/>
      <c r="BH13" s="148"/>
      <c r="BI13" s="251"/>
      <c r="BJ13" s="251"/>
      <c r="BK13" s="251"/>
      <c r="BL13" s="276"/>
      <c r="BM13" s="274"/>
      <c r="BN13" s="274"/>
      <c r="BO13" s="274"/>
      <c r="BP13" s="274"/>
      <c r="BQ13" s="274"/>
      <c r="BR13" s="180"/>
      <c r="BS13" s="148"/>
      <c r="BT13" s="275"/>
      <c r="BU13" s="275"/>
      <c r="BV13" s="277"/>
      <c r="BW13" s="275"/>
      <c r="BX13" s="275"/>
      <c r="BY13" s="275"/>
      <c r="BZ13" s="275"/>
      <c r="CA13" s="275"/>
      <c r="CC13" s="148"/>
      <c r="CD13" s="149"/>
      <c r="CE13" s="149"/>
      <c r="CF13" s="149"/>
      <c r="CG13" s="149"/>
      <c r="CH13" s="149"/>
      <c r="CI13" s="149"/>
      <c r="CJ13" s="149"/>
      <c r="CK13" s="149"/>
      <c r="CL13" s="278"/>
      <c r="CM13" s="148"/>
      <c r="CN13" s="108"/>
      <c r="CO13" s="279"/>
      <c r="CP13" s="108"/>
      <c r="CQ13" s="108"/>
      <c r="CR13" s="108"/>
      <c r="CS13" s="108"/>
      <c r="CT13" s="108"/>
      <c r="CU13" s="280"/>
      <c r="CV13" s="480"/>
      <c r="CW13" s="148"/>
      <c r="CX13" s="281"/>
      <c r="CY13" s="281"/>
      <c r="CZ13" s="281"/>
      <c r="DA13" s="281"/>
      <c r="DB13" s="281"/>
      <c r="DC13" s="281"/>
      <c r="DD13" s="281"/>
      <c r="DE13" s="281"/>
      <c r="DF13" s="278"/>
      <c r="DY13" s="525"/>
      <c r="DZ13" s="525"/>
      <c r="EA13" s="525"/>
      <c r="EB13" s="148"/>
      <c r="EC13" s="108"/>
      <c r="ED13" s="286"/>
      <c r="EE13" s="286"/>
      <c r="EF13" s="287"/>
      <c r="EG13" s="287"/>
      <c r="EH13" s="287"/>
      <c r="EI13" s="148"/>
      <c r="EJ13" s="288"/>
      <c r="EK13" s="275"/>
      <c r="EL13" s="275"/>
      <c r="EM13" s="275"/>
      <c r="EN13" s="280"/>
      <c r="EO13" s="280"/>
      <c r="EP13" s="275"/>
      <c r="EQ13" s="275"/>
      <c r="ER13" s="289"/>
      <c r="ES13" s="148"/>
      <c r="ET13" s="275"/>
      <c r="EU13" s="73"/>
      <c r="EV13" s="542"/>
      <c r="EW13" s="275"/>
      <c r="EX13" s="73"/>
      <c r="EY13" s="543"/>
      <c r="EZ13" s="275"/>
      <c r="FA13" s="73"/>
      <c r="FC13" s="148"/>
      <c r="FD13" s="541"/>
      <c r="FE13" s="541"/>
      <c r="FF13" s="286"/>
      <c r="FG13" s="285"/>
      <c r="FH13" s="285"/>
      <c r="FI13" s="205"/>
      <c r="FJ13" s="275"/>
      <c r="FK13" s="291"/>
      <c r="FL13" s="525"/>
      <c r="FM13" s="148"/>
      <c r="FN13" s="288"/>
      <c r="FO13" s="275"/>
      <c r="FP13" s="275"/>
      <c r="FQ13" s="275"/>
      <c r="FR13" s="280"/>
      <c r="FS13" s="280"/>
      <c r="FT13" s="275"/>
      <c r="FU13" s="275"/>
      <c r="FV13" s="148"/>
      <c r="FW13" s="292"/>
      <c r="FX13" s="292"/>
      <c r="FY13" s="292"/>
      <c r="FZ13" s="292"/>
      <c r="GA13" s="292"/>
      <c r="GB13" s="292"/>
      <c r="GC13" s="292"/>
    </row>
    <row r="14" spans="1:186" ht="12" customHeight="1">
      <c r="A14" s="57" t="s">
        <v>207</v>
      </c>
      <c r="B14" s="502">
        <f>'T1'!G14</f>
        <v>615.06747</v>
      </c>
      <c r="C14" s="271">
        <f>'T1'!H14</f>
        <v>-0.0004990391494340551</v>
      </c>
      <c r="D14" s="502">
        <v>252.202243</v>
      </c>
      <c r="E14" s="271">
        <v>0.0473776049237109</v>
      </c>
      <c r="F14" s="502">
        <v>277.50658999999996</v>
      </c>
      <c r="G14" s="271">
        <f t="shared" si="1"/>
        <v>-0.03723430622330026</v>
      </c>
      <c r="H14" s="502">
        <v>131.29744699999998</v>
      </c>
      <c r="I14" s="271">
        <v>0</v>
      </c>
      <c r="J14" s="502">
        <v>76.818288</v>
      </c>
      <c r="K14" s="271">
        <v>0.014858818062633228</v>
      </c>
      <c r="L14" s="503">
        <f t="shared" si="2"/>
        <v>8.540348999999992</v>
      </c>
      <c r="M14" s="57" t="s">
        <v>207</v>
      </c>
      <c r="N14" s="816">
        <f t="shared" si="3"/>
        <v>0.41003996358318223</v>
      </c>
      <c r="O14" s="816">
        <f t="shared" si="4"/>
        <v>0.45118072981489327</v>
      </c>
      <c r="P14" s="816">
        <f t="shared" si="5"/>
        <v>0.21346836469826633</v>
      </c>
      <c r="Q14" s="816">
        <f t="shared" si="0"/>
        <v>0.12489408357102677</v>
      </c>
      <c r="R14" s="816">
        <f t="shared" si="6"/>
        <v>0.01388522303089772</v>
      </c>
      <c r="S14" s="1228"/>
      <c r="T14" s="108"/>
      <c r="U14" s="73"/>
      <c r="V14" s="296"/>
      <c r="W14" s="108"/>
      <c r="X14" s="108"/>
      <c r="Y14" s="73"/>
      <c r="Z14" s="213"/>
      <c r="AA14" s="148"/>
      <c r="AB14" s="108"/>
      <c r="AC14" s="73"/>
      <c r="AD14" s="108"/>
      <c r="AE14" s="73"/>
      <c r="AF14" s="108"/>
      <c r="AG14" s="73"/>
      <c r="AH14" s="273"/>
      <c r="AI14" s="108"/>
      <c r="AJ14" s="73"/>
      <c r="AK14" s="294"/>
      <c r="AL14" s="148"/>
      <c r="AM14" s="252"/>
      <c r="AN14" s="252"/>
      <c r="AO14" s="252"/>
      <c r="AP14" s="252"/>
      <c r="AQ14" s="252"/>
      <c r="AR14" s="274"/>
      <c r="AS14" s="274"/>
      <c r="AU14" s="148"/>
      <c r="AV14" s="275"/>
      <c r="AW14" s="73"/>
      <c r="AX14" s="273"/>
      <c r="AY14" s="275"/>
      <c r="AZ14" s="73"/>
      <c r="BB14" s="275"/>
      <c r="BC14" s="73"/>
      <c r="BE14" s="275"/>
      <c r="BF14" s="73"/>
      <c r="BG14" s="274"/>
      <c r="BH14" s="148"/>
      <c r="BI14" s="251"/>
      <c r="BJ14" s="251"/>
      <c r="BK14" s="251"/>
      <c r="BL14" s="276"/>
      <c r="BM14" s="274"/>
      <c r="BN14" s="274"/>
      <c r="BO14" s="274"/>
      <c r="BP14" s="274"/>
      <c r="BQ14" s="274"/>
      <c r="BR14" s="180"/>
      <c r="BS14" s="148"/>
      <c r="BT14" s="275"/>
      <c r="BU14" s="275"/>
      <c r="BV14" s="277"/>
      <c r="BW14" s="275"/>
      <c r="BX14" s="275"/>
      <c r="BY14" s="275"/>
      <c r="BZ14" s="275"/>
      <c r="CA14" s="275"/>
      <c r="CC14" s="148"/>
      <c r="CD14" s="149"/>
      <c r="CE14" s="149"/>
      <c r="CF14" s="149"/>
      <c r="CG14" s="149"/>
      <c r="CH14" s="149"/>
      <c r="CI14" s="149"/>
      <c r="CJ14" s="149"/>
      <c r="CK14" s="149"/>
      <c r="CL14" s="278"/>
      <c r="CM14" s="148"/>
      <c r="CN14" s="108"/>
      <c r="CO14" s="279"/>
      <c r="CP14" s="108"/>
      <c r="CQ14" s="108"/>
      <c r="CR14" s="108"/>
      <c r="CS14" s="108"/>
      <c r="CT14" s="108"/>
      <c r="CU14" s="280"/>
      <c r="CV14" s="176"/>
      <c r="CW14" s="148"/>
      <c r="CX14" s="281"/>
      <c r="CY14" s="281"/>
      <c r="CZ14" s="281"/>
      <c r="DA14" s="281"/>
      <c r="DB14" s="281"/>
      <c r="DC14" s="281"/>
      <c r="DD14" s="281"/>
      <c r="DE14" s="281"/>
      <c r="DF14" s="278"/>
      <c r="DY14" s="525"/>
      <c r="DZ14" s="525"/>
      <c r="EA14" s="525"/>
      <c r="EB14" s="148"/>
      <c r="EC14" s="108"/>
      <c r="ED14" s="286"/>
      <c r="EE14" s="286"/>
      <c r="EF14" s="287"/>
      <c r="EG14" s="287"/>
      <c r="EH14" s="287"/>
      <c r="EI14" s="148"/>
      <c r="EJ14" s="288"/>
      <c r="EK14" s="275"/>
      <c r="EL14" s="275"/>
      <c r="EM14" s="275"/>
      <c r="EN14" s="280"/>
      <c r="EO14" s="280"/>
      <c r="EP14" s="275"/>
      <c r="EQ14" s="275"/>
      <c r="ER14" s="289"/>
      <c r="ES14" s="148"/>
      <c r="ET14" s="275"/>
      <c r="EU14" s="73"/>
      <c r="EV14" s="542"/>
      <c r="EW14" s="275"/>
      <c r="EX14" s="73"/>
      <c r="EY14" s="543"/>
      <c r="EZ14" s="275"/>
      <c r="FA14" s="73"/>
      <c r="FC14" s="148"/>
      <c r="FD14" s="541"/>
      <c r="FE14" s="541"/>
      <c r="FF14" s="286"/>
      <c r="FG14" s="285"/>
      <c r="FH14" s="285"/>
      <c r="FI14" s="205"/>
      <c r="FJ14" s="275"/>
      <c r="FK14" s="291"/>
      <c r="FL14" s="525"/>
      <c r="FM14" s="148"/>
      <c r="FN14" s="288"/>
      <c r="FO14" s="275"/>
      <c r="FP14" s="275"/>
      <c r="FQ14" s="275"/>
      <c r="FR14" s="280"/>
      <c r="FS14" s="280"/>
      <c r="FT14" s="275"/>
      <c r="FU14" s="275"/>
      <c r="FV14" s="148"/>
      <c r="FW14" s="292"/>
      <c r="FX14" s="292"/>
      <c r="FY14" s="292"/>
      <c r="FZ14" s="292"/>
      <c r="GA14" s="292"/>
      <c r="GB14" s="292"/>
      <c r="GC14" s="292"/>
      <c r="GD14" s="90"/>
    </row>
    <row r="15" spans="1:186" ht="12" customHeight="1">
      <c r="A15" s="68" t="s">
        <v>208</v>
      </c>
      <c r="B15" s="504">
        <f>'T1'!G15</f>
        <v>641.397185</v>
      </c>
      <c r="C15" s="293">
        <f>'T1'!H15</f>
        <v>0.013026484821855089</v>
      </c>
      <c r="D15" s="504">
        <v>184.474348</v>
      </c>
      <c r="E15" s="293">
        <v>-0.011085954595146386</v>
      </c>
      <c r="F15" s="504">
        <v>425.389569</v>
      </c>
      <c r="G15" s="293">
        <f t="shared" si="1"/>
        <v>-0.006825382866237684</v>
      </c>
      <c r="H15" s="504">
        <v>36.273767</v>
      </c>
      <c r="I15" s="293">
        <v>0.0813429462995634</v>
      </c>
      <c r="J15" s="504">
        <v>25</v>
      </c>
      <c r="K15" s="293">
        <v>0.6666666666666667</v>
      </c>
      <c r="L15" s="505">
        <f t="shared" si="2"/>
        <v>6.533268000000078</v>
      </c>
      <c r="M15" s="68" t="s">
        <v>208</v>
      </c>
      <c r="N15" s="817">
        <f t="shared" si="3"/>
        <v>0.2876132797495829</v>
      </c>
      <c r="O15" s="817">
        <f t="shared" si="4"/>
        <v>0.6632233177013397</v>
      </c>
      <c r="P15" s="817">
        <f t="shared" si="5"/>
        <v>0.05655429716299737</v>
      </c>
      <c r="Q15" s="817">
        <f t="shared" si="0"/>
        <v>0.03897740835890946</v>
      </c>
      <c r="R15" s="817">
        <f t="shared" si="6"/>
        <v>0.01018599419016795</v>
      </c>
      <c r="S15" s="1228"/>
      <c r="T15" s="108"/>
      <c r="U15" s="73"/>
      <c r="V15" s="296"/>
      <c r="W15" s="108"/>
      <c r="X15" s="108"/>
      <c r="Y15" s="73"/>
      <c r="Z15" s="213"/>
      <c r="AA15" s="148"/>
      <c r="AB15" s="108"/>
      <c r="AC15" s="73"/>
      <c r="AD15" s="108"/>
      <c r="AE15" s="73"/>
      <c r="AF15" s="108"/>
      <c r="AG15" s="73"/>
      <c r="AH15" s="273"/>
      <c r="AI15" s="108"/>
      <c r="AJ15" s="73"/>
      <c r="AK15" s="294"/>
      <c r="AL15" s="148"/>
      <c r="AM15" s="252"/>
      <c r="AN15" s="252"/>
      <c r="AO15" s="252"/>
      <c r="AP15" s="252"/>
      <c r="AQ15" s="252"/>
      <c r="AR15" s="274"/>
      <c r="AS15" s="274"/>
      <c r="AU15" s="148"/>
      <c r="AV15" s="275"/>
      <c r="AW15" s="73"/>
      <c r="AX15" s="273"/>
      <c r="AY15" s="275"/>
      <c r="AZ15" s="73"/>
      <c r="BB15" s="275"/>
      <c r="BC15" s="73"/>
      <c r="BE15" s="275"/>
      <c r="BF15" s="73"/>
      <c r="BG15" s="274"/>
      <c r="BH15" s="148"/>
      <c r="BI15" s="251"/>
      <c r="BJ15" s="251"/>
      <c r="BK15" s="251"/>
      <c r="BL15" s="276"/>
      <c r="BM15" s="274"/>
      <c r="BN15" s="274"/>
      <c r="BO15" s="274"/>
      <c r="BP15" s="274"/>
      <c r="BQ15" s="274"/>
      <c r="BR15" s="180"/>
      <c r="BS15" s="148"/>
      <c r="BT15" s="275"/>
      <c r="BU15" s="275"/>
      <c r="BV15" s="277"/>
      <c r="BW15" s="275"/>
      <c r="BX15" s="275"/>
      <c r="BY15" s="275"/>
      <c r="BZ15" s="275"/>
      <c r="CA15" s="275"/>
      <c r="CC15" s="148"/>
      <c r="CD15" s="149"/>
      <c r="CE15" s="149"/>
      <c r="CF15" s="149"/>
      <c r="CG15" s="149"/>
      <c r="CH15" s="149"/>
      <c r="CI15" s="149"/>
      <c r="CJ15" s="149"/>
      <c r="CK15" s="149"/>
      <c r="CL15" s="278"/>
      <c r="CM15" s="148"/>
      <c r="CN15" s="108"/>
      <c r="CO15" s="279"/>
      <c r="CP15" s="108"/>
      <c r="CQ15" s="108"/>
      <c r="CR15" s="108"/>
      <c r="CS15" s="108"/>
      <c r="CT15" s="108"/>
      <c r="CU15" s="280"/>
      <c r="CV15" s="480"/>
      <c r="CW15" s="148"/>
      <c r="CX15" s="281"/>
      <c r="CY15" s="281"/>
      <c r="CZ15" s="281"/>
      <c r="DA15" s="281"/>
      <c r="DB15" s="281"/>
      <c r="DC15" s="281"/>
      <c r="DD15" s="281"/>
      <c r="DE15" s="281"/>
      <c r="DF15" s="278"/>
      <c r="DY15" s="525"/>
      <c r="DZ15" s="525"/>
      <c r="EA15" s="525"/>
      <c r="EB15" s="148"/>
      <c r="EC15" s="108"/>
      <c r="ED15" s="286"/>
      <c r="EE15" s="286"/>
      <c r="EF15" s="287"/>
      <c r="EG15" s="287"/>
      <c r="EH15" s="287"/>
      <c r="EI15" s="148"/>
      <c r="EJ15" s="288"/>
      <c r="EK15" s="275"/>
      <c r="EL15" s="275"/>
      <c r="EM15" s="275"/>
      <c r="EN15" s="280"/>
      <c r="EO15" s="280"/>
      <c r="EP15" s="275"/>
      <c r="EQ15" s="275"/>
      <c r="ER15" s="289"/>
      <c r="ES15" s="148"/>
      <c r="ET15" s="275"/>
      <c r="EU15" s="73"/>
      <c r="EV15" s="542"/>
      <c r="EW15" s="275"/>
      <c r="EX15" s="73"/>
      <c r="EY15" s="543"/>
      <c r="EZ15" s="275"/>
      <c r="FA15" s="73"/>
      <c r="FC15" s="148"/>
      <c r="FD15" s="541"/>
      <c r="FE15" s="541"/>
      <c r="FF15" s="286"/>
      <c r="FG15" s="285"/>
      <c r="FH15" s="285"/>
      <c r="FI15" s="205"/>
      <c r="FJ15" s="178"/>
      <c r="FK15" s="291"/>
      <c r="FL15" s="525"/>
      <c r="FM15" s="148"/>
      <c r="FN15" s="288"/>
      <c r="FO15" s="275"/>
      <c r="FP15" s="275"/>
      <c r="FQ15" s="275"/>
      <c r="FR15" s="280"/>
      <c r="FS15" s="280"/>
      <c r="FT15" s="275"/>
      <c r="FU15" s="275"/>
      <c r="FV15" s="148"/>
      <c r="FW15" s="292"/>
      <c r="FX15" s="292"/>
      <c r="FY15" s="292"/>
      <c r="FZ15" s="292"/>
      <c r="GA15" s="292"/>
      <c r="GB15" s="292"/>
      <c r="GC15" s="292"/>
      <c r="GD15" s="90"/>
    </row>
    <row r="16" spans="1:186" ht="12" customHeight="1">
      <c r="A16" s="57" t="s">
        <v>209</v>
      </c>
      <c r="B16" s="502">
        <f>'T1'!G16</f>
        <v>499.734282</v>
      </c>
      <c r="C16" s="271">
        <f>'T1'!H16</f>
        <v>0.014012229086014294</v>
      </c>
      <c r="D16" s="502">
        <v>213.1</v>
      </c>
      <c r="E16" s="271">
        <v>0.12157894736842101</v>
      </c>
      <c r="F16" s="502">
        <v>247.204903</v>
      </c>
      <c r="G16" s="271">
        <f t="shared" si="1"/>
        <v>-0.051096543292343366</v>
      </c>
      <c r="H16" s="502">
        <v>116.9</v>
      </c>
      <c r="I16" s="271">
        <v>0</v>
      </c>
      <c r="J16" s="502">
        <v>33.937372</v>
      </c>
      <c r="K16" s="271">
        <v>-0.1527688741026647</v>
      </c>
      <c r="L16" s="503">
        <f t="shared" si="2"/>
        <v>5.49200699999998</v>
      </c>
      <c r="M16" s="57" t="s">
        <v>209</v>
      </c>
      <c r="N16" s="816">
        <f t="shared" si="3"/>
        <v>0.426426618456406</v>
      </c>
      <c r="O16" s="816">
        <f t="shared" si="4"/>
        <v>0.4946726928772119</v>
      </c>
      <c r="P16" s="816">
        <f t="shared" si="5"/>
        <v>0.23392431580269293</v>
      </c>
      <c r="Q16" s="816">
        <f t="shared" si="0"/>
        <v>0.06791083426211693</v>
      </c>
      <c r="R16" s="816">
        <f t="shared" si="6"/>
        <v>0.010989854404265144</v>
      </c>
      <c r="S16" s="1228"/>
      <c r="T16" s="108"/>
      <c r="U16" s="73"/>
      <c r="V16" s="296"/>
      <c r="W16" s="108"/>
      <c r="X16" s="108"/>
      <c r="Y16" s="73"/>
      <c r="Z16" s="213"/>
      <c r="AA16" s="148"/>
      <c r="AB16" s="108"/>
      <c r="AC16" s="73"/>
      <c r="AD16" s="108"/>
      <c r="AE16" s="73"/>
      <c r="AF16" s="108"/>
      <c r="AG16" s="73"/>
      <c r="AH16" s="273"/>
      <c r="AI16" s="108"/>
      <c r="AJ16" s="73"/>
      <c r="AK16" s="294"/>
      <c r="AL16" s="148"/>
      <c r="AM16" s="252"/>
      <c r="AN16" s="252"/>
      <c r="AO16" s="252"/>
      <c r="AP16" s="252"/>
      <c r="AQ16" s="252"/>
      <c r="AR16" s="274"/>
      <c r="AS16" s="274"/>
      <c r="AU16" s="148"/>
      <c r="AV16" s="275"/>
      <c r="AW16" s="73"/>
      <c r="AX16" s="273"/>
      <c r="AY16" s="275"/>
      <c r="AZ16" s="73"/>
      <c r="BB16" s="275"/>
      <c r="BC16" s="73"/>
      <c r="BE16" s="275"/>
      <c r="BF16" s="73"/>
      <c r="BG16" s="274"/>
      <c r="BH16" s="148"/>
      <c r="BI16" s="251"/>
      <c r="BJ16" s="251"/>
      <c r="BK16" s="251"/>
      <c r="BL16" s="276"/>
      <c r="BM16" s="274"/>
      <c r="BN16" s="274"/>
      <c r="BO16" s="274"/>
      <c r="BP16" s="274"/>
      <c r="BQ16" s="274"/>
      <c r="BR16" s="180"/>
      <c r="BS16" s="148"/>
      <c r="BT16" s="275"/>
      <c r="BU16" s="275"/>
      <c r="BV16" s="277"/>
      <c r="BW16" s="275"/>
      <c r="BX16" s="275"/>
      <c r="BY16" s="275"/>
      <c r="BZ16" s="275"/>
      <c r="CA16" s="275"/>
      <c r="CC16" s="148"/>
      <c r="CD16" s="149"/>
      <c r="CE16" s="149"/>
      <c r="CF16" s="149"/>
      <c r="CG16" s="149"/>
      <c r="CH16" s="149"/>
      <c r="CI16" s="149"/>
      <c r="CJ16" s="149"/>
      <c r="CK16" s="149"/>
      <c r="CL16" s="278"/>
      <c r="CM16" s="148"/>
      <c r="CN16" s="108"/>
      <c r="CO16" s="279"/>
      <c r="CP16" s="108"/>
      <c r="CQ16" s="108"/>
      <c r="CR16" s="108"/>
      <c r="CS16" s="108"/>
      <c r="CT16" s="108"/>
      <c r="CU16" s="280"/>
      <c r="CV16" s="176"/>
      <c r="CW16" s="148"/>
      <c r="CX16" s="281"/>
      <c r="CY16" s="281"/>
      <c r="CZ16" s="281"/>
      <c r="DA16" s="281"/>
      <c r="DB16" s="281"/>
      <c r="DC16" s="281"/>
      <c r="DD16" s="281"/>
      <c r="DE16" s="281"/>
      <c r="DF16" s="278"/>
      <c r="DY16" s="525"/>
      <c r="DZ16" s="525"/>
      <c r="EA16" s="525"/>
      <c r="EB16" s="148"/>
      <c r="EC16" s="108"/>
      <c r="ED16" s="286"/>
      <c r="EE16" s="286"/>
      <c r="EF16" s="287"/>
      <c r="EG16" s="287"/>
      <c r="EH16" s="287"/>
      <c r="EI16" s="148"/>
      <c r="EJ16" s="288"/>
      <c r="EK16" s="275"/>
      <c r="EL16" s="275"/>
      <c r="EM16" s="275"/>
      <c r="EN16" s="280"/>
      <c r="EO16" s="280"/>
      <c r="EP16" s="275"/>
      <c r="EQ16" s="275"/>
      <c r="ER16" s="289"/>
      <c r="ES16" s="148"/>
      <c r="ET16" s="275"/>
      <c r="EU16" s="73"/>
      <c r="EV16" s="542"/>
      <c r="EW16" s="275"/>
      <c r="EX16" s="73"/>
      <c r="EY16" s="543"/>
      <c r="EZ16" s="275"/>
      <c r="FA16" s="73"/>
      <c r="FC16" s="148"/>
      <c r="FD16" s="541"/>
      <c r="FE16" s="541"/>
      <c r="FF16" s="286"/>
      <c r="FG16" s="285"/>
      <c r="FH16" s="285"/>
      <c r="FI16" s="205"/>
      <c r="FJ16" s="275"/>
      <c r="FK16" s="291"/>
      <c r="FL16" s="525"/>
      <c r="FM16" s="148"/>
      <c r="FN16" s="288"/>
      <c r="FO16" s="275"/>
      <c r="FP16" s="275"/>
      <c r="FQ16" s="275"/>
      <c r="FR16" s="280"/>
      <c r="FS16" s="280"/>
      <c r="FT16" s="275"/>
      <c r="FU16" s="275"/>
      <c r="FV16" s="148"/>
      <c r="FW16" s="292"/>
      <c r="FX16" s="292"/>
      <c r="FY16" s="292"/>
      <c r="FZ16" s="292"/>
      <c r="GA16" s="292"/>
      <c r="GB16" s="292"/>
      <c r="GC16" s="292"/>
      <c r="GD16" s="90"/>
    </row>
    <row r="17" spans="1:185" ht="12" customHeight="1">
      <c r="A17" s="68" t="s">
        <v>210</v>
      </c>
      <c r="B17" s="504">
        <f>'T1'!G17</f>
        <v>1152.49</v>
      </c>
      <c r="C17" s="293">
        <f>'T1'!H17</f>
        <v>0.019000884173298038</v>
      </c>
      <c r="D17" s="504">
        <v>436.992</v>
      </c>
      <c r="E17" s="293">
        <v>-0.026409949069391314</v>
      </c>
      <c r="F17" s="504">
        <v>502.801</v>
      </c>
      <c r="G17" s="293">
        <f t="shared" si="1"/>
        <v>0.039300272019975546</v>
      </c>
      <c r="H17" s="504">
        <v>234.583</v>
      </c>
      <c r="I17" s="293">
        <v>0.014101616368596082</v>
      </c>
      <c r="J17" s="504">
        <v>199.9</v>
      </c>
      <c r="K17" s="293">
        <v>0.05841116547006364</v>
      </c>
      <c r="L17" s="505">
        <f t="shared" si="2"/>
        <v>12.797000000000054</v>
      </c>
      <c r="M17" s="68" t="s">
        <v>210</v>
      </c>
      <c r="N17" s="817">
        <f t="shared" si="3"/>
        <v>0.37917205355361</v>
      </c>
      <c r="O17" s="817">
        <f t="shared" si="4"/>
        <v>0.43627363361070376</v>
      </c>
      <c r="P17" s="817">
        <f t="shared" si="5"/>
        <v>0.2035444993015124</v>
      </c>
      <c r="Q17" s="817">
        <f t="shared" si="0"/>
        <v>0.17345052885491413</v>
      </c>
      <c r="R17" s="817">
        <f t="shared" si="6"/>
        <v>0.011103783980772114</v>
      </c>
      <c r="S17" s="1228"/>
      <c r="T17" s="108"/>
      <c r="U17" s="73"/>
      <c r="V17" s="296"/>
      <c r="W17" s="108"/>
      <c r="X17" s="108"/>
      <c r="Y17" s="73"/>
      <c r="Z17" s="213"/>
      <c r="AA17" s="148"/>
      <c r="AB17" s="108"/>
      <c r="AC17" s="73"/>
      <c r="AD17" s="108"/>
      <c r="AE17" s="73"/>
      <c r="AF17" s="108"/>
      <c r="AG17" s="73"/>
      <c r="AH17" s="273"/>
      <c r="AI17" s="108"/>
      <c r="AJ17" s="73"/>
      <c r="AK17" s="294"/>
      <c r="AL17" s="148"/>
      <c r="AM17" s="252"/>
      <c r="AN17" s="252"/>
      <c r="AO17" s="252"/>
      <c r="AP17" s="252"/>
      <c r="AQ17" s="252"/>
      <c r="AR17" s="274"/>
      <c r="AS17" s="274"/>
      <c r="AU17" s="148"/>
      <c r="AV17" s="275"/>
      <c r="AW17" s="73"/>
      <c r="AX17" s="273"/>
      <c r="AY17" s="275"/>
      <c r="AZ17" s="73"/>
      <c r="BB17" s="275"/>
      <c r="BC17" s="73"/>
      <c r="BE17" s="275"/>
      <c r="BF17" s="73"/>
      <c r="BG17" s="274"/>
      <c r="BH17" s="148"/>
      <c r="BI17" s="251"/>
      <c r="BJ17" s="251"/>
      <c r="BK17" s="251"/>
      <c r="BL17" s="276"/>
      <c r="BM17" s="274"/>
      <c r="BN17" s="274"/>
      <c r="BO17" s="274"/>
      <c r="BP17" s="274"/>
      <c r="BQ17" s="274"/>
      <c r="BR17" s="180"/>
      <c r="BS17" s="148"/>
      <c r="BT17" s="275"/>
      <c r="BU17" s="275"/>
      <c r="BV17" s="277"/>
      <c r="BW17" s="275"/>
      <c r="BX17" s="275"/>
      <c r="BY17" s="275"/>
      <c r="BZ17" s="275"/>
      <c r="CA17" s="275"/>
      <c r="CC17" s="148"/>
      <c r="CD17" s="149"/>
      <c r="CE17" s="149"/>
      <c r="CF17" s="149"/>
      <c r="CG17" s="149"/>
      <c r="CH17" s="149"/>
      <c r="CI17" s="149"/>
      <c r="CJ17" s="149"/>
      <c r="CK17" s="149"/>
      <c r="CL17" s="278"/>
      <c r="CM17" s="148"/>
      <c r="CN17" s="108"/>
      <c r="CO17" s="279"/>
      <c r="CP17" s="108"/>
      <c r="CQ17" s="108"/>
      <c r="CR17" s="108"/>
      <c r="CS17" s="108"/>
      <c r="CT17" s="108"/>
      <c r="CU17" s="280"/>
      <c r="CV17" s="480"/>
      <c r="CW17" s="148"/>
      <c r="CX17" s="281"/>
      <c r="CY17" s="281"/>
      <c r="CZ17" s="281"/>
      <c r="DA17" s="281"/>
      <c r="DB17" s="281"/>
      <c r="DC17" s="281"/>
      <c r="DD17" s="281"/>
      <c r="DE17" s="281"/>
      <c r="DF17" s="278"/>
      <c r="DY17" s="525"/>
      <c r="DZ17" s="525"/>
      <c r="EA17" s="525"/>
      <c r="EB17" s="148"/>
      <c r="EC17" s="108"/>
      <c r="ED17" s="286"/>
      <c r="EE17" s="286"/>
      <c r="EF17" s="287"/>
      <c r="EG17" s="287"/>
      <c r="EH17" s="287"/>
      <c r="EI17" s="148"/>
      <c r="EJ17" s="288"/>
      <c r="EK17" s="275"/>
      <c r="EL17" s="275"/>
      <c r="EM17" s="275"/>
      <c r="EN17" s="280"/>
      <c r="EO17" s="280"/>
      <c r="EP17" s="275"/>
      <c r="EQ17" s="275"/>
      <c r="ER17" s="289"/>
      <c r="ES17" s="148"/>
      <c r="ET17" s="275"/>
      <c r="EU17" s="73"/>
      <c r="EV17" s="542"/>
      <c r="EW17" s="275"/>
      <c r="EX17" s="73"/>
      <c r="EY17" s="543"/>
      <c r="EZ17" s="275"/>
      <c r="FA17" s="73"/>
      <c r="FC17" s="148"/>
      <c r="FD17" s="541"/>
      <c r="FE17" s="541"/>
      <c r="FF17" s="286"/>
      <c r="FG17" s="285"/>
      <c r="FH17" s="285"/>
      <c r="FI17" s="205"/>
      <c r="FJ17" s="275"/>
      <c r="FK17" s="291"/>
      <c r="FL17" s="525"/>
      <c r="FM17" s="148"/>
      <c r="FN17" s="288"/>
      <c r="FO17" s="275"/>
      <c r="FP17" s="275"/>
      <c r="FQ17" s="275"/>
      <c r="FR17" s="280"/>
      <c r="FS17" s="280"/>
      <c r="FT17" s="275"/>
      <c r="FU17" s="275"/>
      <c r="FV17" s="148"/>
      <c r="FW17" s="292"/>
      <c r="FX17" s="292"/>
      <c r="FY17" s="292"/>
      <c r="FZ17" s="292"/>
      <c r="GA17" s="292"/>
      <c r="GB17" s="292"/>
      <c r="GC17" s="292"/>
    </row>
    <row r="18" spans="1:186" ht="12" customHeight="1">
      <c r="A18" s="57" t="s">
        <v>211</v>
      </c>
      <c r="B18" s="502">
        <f>'T1'!G18</f>
        <v>458.6222</v>
      </c>
      <c r="C18" s="271">
        <f>'T1'!H18</f>
        <v>0.04342494370191785</v>
      </c>
      <c r="D18" s="502">
        <v>162.605</v>
      </c>
      <c r="E18" s="271">
        <v>-0.06306539902045516</v>
      </c>
      <c r="F18" s="502">
        <v>205.840035</v>
      </c>
      <c r="G18" s="271">
        <f t="shared" si="1"/>
        <v>0.0992040864496313</v>
      </c>
      <c r="H18" s="502">
        <v>118</v>
      </c>
      <c r="I18" s="271">
        <v>0.0023785253143051577</v>
      </c>
      <c r="J18" s="502">
        <v>82.411215</v>
      </c>
      <c r="K18" s="271">
        <v>0.16560374017362853</v>
      </c>
      <c r="L18" s="503">
        <f t="shared" si="2"/>
        <v>7.765950000000004</v>
      </c>
      <c r="M18" s="57" t="s">
        <v>211</v>
      </c>
      <c r="N18" s="816">
        <f t="shared" si="3"/>
        <v>0.3545510880197251</v>
      </c>
      <c r="O18" s="816">
        <f t="shared" si="4"/>
        <v>0.4488226583885385</v>
      </c>
      <c r="P18" s="816">
        <f t="shared" si="5"/>
        <v>0.25729238575891006</v>
      </c>
      <c r="Q18" s="816">
        <f t="shared" si="0"/>
        <v>0.17969303492068198</v>
      </c>
      <c r="R18" s="816">
        <f t="shared" si="6"/>
        <v>0.01693321867105431</v>
      </c>
      <c r="S18" s="1228"/>
      <c r="T18" s="108"/>
      <c r="U18" s="73"/>
      <c r="V18" s="296"/>
      <c r="W18" s="108"/>
      <c r="X18" s="108"/>
      <c r="Y18" s="73"/>
      <c r="Z18" s="213"/>
      <c r="AA18" s="148"/>
      <c r="AB18" s="108"/>
      <c r="AC18" s="73"/>
      <c r="AD18" s="108"/>
      <c r="AE18" s="73"/>
      <c r="AF18" s="108"/>
      <c r="AG18" s="73"/>
      <c r="AH18" s="273"/>
      <c r="AI18" s="108"/>
      <c r="AJ18" s="73"/>
      <c r="AK18" s="294"/>
      <c r="AL18" s="148"/>
      <c r="AM18" s="252"/>
      <c r="AN18" s="252"/>
      <c r="AO18" s="252"/>
      <c r="AP18" s="252"/>
      <c r="AQ18" s="252"/>
      <c r="AR18" s="274"/>
      <c r="AS18" s="274"/>
      <c r="AU18" s="148"/>
      <c r="AV18" s="275"/>
      <c r="AW18" s="73"/>
      <c r="AX18" s="273"/>
      <c r="AY18" s="275"/>
      <c r="AZ18" s="73"/>
      <c r="BB18" s="275"/>
      <c r="BC18" s="73"/>
      <c r="BE18" s="275"/>
      <c r="BF18" s="73"/>
      <c r="BG18" s="274"/>
      <c r="BH18" s="148"/>
      <c r="BI18" s="251"/>
      <c r="BJ18" s="251"/>
      <c r="BK18" s="251"/>
      <c r="BL18" s="276"/>
      <c r="BM18" s="274"/>
      <c r="BN18" s="274"/>
      <c r="BO18" s="274"/>
      <c r="BP18" s="274"/>
      <c r="BQ18" s="274"/>
      <c r="BR18" s="180"/>
      <c r="BS18" s="148"/>
      <c r="BT18" s="275"/>
      <c r="BU18" s="275"/>
      <c r="BV18" s="277"/>
      <c r="BW18" s="275"/>
      <c r="BX18" s="275"/>
      <c r="BY18" s="275"/>
      <c r="BZ18" s="275"/>
      <c r="CA18" s="275"/>
      <c r="CC18" s="148"/>
      <c r="CD18" s="149"/>
      <c r="CE18" s="149"/>
      <c r="CF18" s="149"/>
      <c r="CG18" s="149"/>
      <c r="CH18" s="149"/>
      <c r="CI18" s="149"/>
      <c r="CJ18" s="149"/>
      <c r="CK18" s="149"/>
      <c r="CL18" s="278"/>
      <c r="CM18" s="148"/>
      <c r="CN18" s="108"/>
      <c r="CO18" s="279"/>
      <c r="CP18" s="108"/>
      <c r="CQ18" s="108"/>
      <c r="CR18" s="108"/>
      <c r="CS18" s="108"/>
      <c r="CT18" s="108"/>
      <c r="CU18" s="280"/>
      <c r="CV18" s="176"/>
      <c r="CW18" s="148"/>
      <c r="CX18" s="281"/>
      <c r="CY18" s="281"/>
      <c r="CZ18" s="281"/>
      <c r="DA18" s="281"/>
      <c r="DB18" s="281"/>
      <c r="DC18" s="281"/>
      <c r="DD18" s="281"/>
      <c r="DE18" s="281"/>
      <c r="DF18" s="278"/>
      <c r="DY18" s="525"/>
      <c r="DZ18" s="525"/>
      <c r="EA18" s="525"/>
      <c r="EB18" s="148"/>
      <c r="EC18" s="108"/>
      <c r="ED18" s="286"/>
      <c r="EE18" s="286"/>
      <c r="EF18" s="287"/>
      <c r="EG18" s="287"/>
      <c r="EH18" s="287"/>
      <c r="EI18" s="148"/>
      <c r="EJ18" s="288"/>
      <c r="EK18" s="275"/>
      <c r="EL18" s="275"/>
      <c r="EM18" s="275"/>
      <c r="EN18" s="280"/>
      <c r="EO18" s="280"/>
      <c r="EP18" s="275"/>
      <c r="EQ18" s="275"/>
      <c r="ER18" s="289"/>
      <c r="ES18" s="148"/>
      <c r="ET18" s="275"/>
      <c r="EU18" s="73"/>
      <c r="EV18" s="542"/>
      <c r="EW18" s="275"/>
      <c r="EX18" s="73"/>
      <c r="EY18" s="543"/>
      <c r="EZ18" s="275"/>
      <c r="FA18" s="73"/>
      <c r="FC18" s="148"/>
      <c r="FD18" s="541"/>
      <c r="FE18" s="541"/>
      <c r="FF18" s="286"/>
      <c r="FG18" s="285"/>
      <c r="FH18" s="285"/>
      <c r="FI18" s="205"/>
      <c r="FJ18" s="275"/>
      <c r="FK18" s="291"/>
      <c r="FL18" s="525"/>
      <c r="FM18" s="148"/>
      <c r="FN18" s="288"/>
      <c r="FO18" s="275"/>
      <c r="FP18" s="275"/>
      <c r="FQ18" s="275"/>
      <c r="FR18" s="280"/>
      <c r="FS18" s="280"/>
      <c r="FT18" s="275"/>
      <c r="FU18" s="275"/>
      <c r="FV18" s="148"/>
      <c r="FW18" s="292"/>
      <c r="FX18" s="292"/>
      <c r="FY18" s="292"/>
      <c r="FZ18" s="292"/>
      <c r="GA18" s="292"/>
      <c r="GB18" s="292"/>
      <c r="GC18" s="292"/>
      <c r="GD18" s="302"/>
    </row>
    <row r="19" spans="1:186" ht="12" customHeight="1">
      <c r="A19" s="68" t="s">
        <v>212</v>
      </c>
      <c r="B19" s="504">
        <f>'T1'!G19</f>
        <v>1032.0125</v>
      </c>
      <c r="C19" s="293">
        <f>'T1'!H19</f>
        <v>0.022004013672105138</v>
      </c>
      <c r="D19" s="504">
        <v>437.15590000000003</v>
      </c>
      <c r="E19" s="293">
        <v>0.02195340899793119</v>
      </c>
      <c r="F19" s="504">
        <v>455.808</v>
      </c>
      <c r="G19" s="293">
        <f t="shared" si="1"/>
        <v>0.02547903969330667</v>
      </c>
      <c r="H19" s="504">
        <v>217.78560000000002</v>
      </c>
      <c r="I19" s="293">
        <v>-0.0011988241067292238</v>
      </c>
      <c r="J19" s="504">
        <v>100</v>
      </c>
      <c r="K19" s="293">
        <v>-0.011857707509881465</v>
      </c>
      <c r="L19" s="505">
        <f t="shared" si="2"/>
        <v>39.04860000000008</v>
      </c>
      <c r="M19" s="68" t="s">
        <v>212</v>
      </c>
      <c r="N19" s="817">
        <f t="shared" si="3"/>
        <v>0.4235955475345502</v>
      </c>
      <c r="O19" s="817">
        <f t="shared" si="4"/>
        <v>0.4416690689308511</v>
      </c>
      <c r="P19" s="817">
        <f t="shared" si="5"/>
        <v>0.2110300020590836</v>
      </c>
      <c r="Q19" s="817">
        <f t="shared" si="0"/>
        <v>0.09689805113794649</v>
      </c>
      <c r="R19" s="817">
        <f t="shared" si="6"/>
        <v>0.03783733239665225</v>
      </c>
      <c r="S19" s="1228"/>
      <c r="T19" s="108"/>
      <c r="U19" s="73"/>
      <c r="V19" s="296"/>
      <c r="W19" s="108"/>
      <c r="X19" s="108"/>
      <c r="Y19" s="73"/>
      <c r="Z19" s="213"/>
      <c r="AA19" s="148"/>
      <c r="AB19" s="108"/>
      <c r="AC19" s="73"/>
      <c r="AD19" s="108"/>
      <c r="AE19" s="73"/>
      <c r="AF19" s="108"/>
      <c r="AG19" s="73"/>
      <c r="AH19" s="273"/>
      <c r="AI19" s="108"/>
      <c r="AJ19" s="73"/>
      <c r="AK19" s="294"/>
      <c r="AL19" s="148"/>
      <c r="AM19" s="252"/>
      <c r="AN19" s="252"/>
      <c r="AO19" s="252"/>
      <c r="AP19" s="252"/>
      <c r="AQ19" s="252"/>
      <c r="AR19" s="274"/>
      <c r="AS19" s="274"/>
      <c r="AU19" s="148"/>
      <c r="AV19" s="275"/>
      <c r="AW19" s="73"/>
      <c r="AX19" s="273"/>
      <c r="AY19" s="275"/>
      <c r="AZ19" s="73"/>
      <c r="BB19" s="275"/>
      <c r="BC19" s="73"/>
      <c r="BE19" s="275"/>
      <c r="BF19" s="73"/>
      <c r="BG19" s="274"/>
      <c r="BH19" s="148"/>
      <c r="BI19" s="251"/>
      <c r="BJ19" s="251"/>
      <c r="BK19" s="251"/>
      <c r="BL19" s="276"/>
      <c r="BM19" s="274"/>
      <c r="BN19" s="274"/>
      <c r="BO19" s="274"/>
      <c r="BP19" s="274"/>
      <c r="BQ19" s="274"/>
      <c r="BR19" s="180"/>
      <c r="BS19" s="148"/>
      <c r="BT19" s="275"/>
      <c r="BU19" s="275"/>
      <c r="BV19" s="277"/>
      <c r="BW19" s="275"/>
      <c r="BX19" s="275"/>
      <c r="BY19" s="275"/>
      <c r="BZ19" s="275"/>
      <c r="CA19" s="275"/>
      <c r="CC19" s="148"/>
      <c r="CD19" s="149"/>
      <c r="CE19" s="149"/>
      <c r="CF19" s="149"/>
      <c r="CG19" s="149"/>
      <c r="CH19" s="149"/>
      <c r="CI19" s="149"/>
      <c r="CJ19" s="149"/>
      <c r="CK19" s="149"/>
      <c r="CL19" s="278"/>
      <c r="CM19" s="148"/>
      <c r="CN19" s="108"/>
      <c r="CO19" s="279"/>
      <c r="CP19" s="108"/>
      <c r="CQ19" s="108"/>
      <c r="CR19" s="108"/>
      <c r="CS19" s="108"/>
      <c r="CT19" s="108"/>
      <c r="CU19" s="280"/>
      <c r="CV19" s="480"/>
      <c r="CW19" s="148"/>
      <c r="CX19" s="281"/>
      <c r="CY19" s="281"/>
      <c r="CZ19" s="281"/>
      <c r="DA19" s="281"/>
      <c r="DB19" s="281"/>
      <c r="DC19" s="281"/>
      <c r="DD19" s="281"/>
      <c r="DE19" s="281"/>
      <c r="DF19" s="278"/>
      <c r="DY19" s="525"/>
      <c r="DZ19" s="525"/>
      <c r="EA19" s="525"/>
      <c r="EB19" s="148"/>
      <c r="EC19" s="108"/>
      <c r="ED19" s="286"/>
      <c r="EE19" s="286"/>
      <c r="EF19" s="287"/>
      <c r="EG19" s="287"/>
      <c r="EH19" s="287"/>
      <c r="EI19" s="148"/>
      <c r="EJ19" s="288"/>
      <c r="EK19" s="275"/>
      <c r="EL19" s="275"/>
      <c r="EM19" s="275"/>
      <c r="EN19" s="280"/>
      <c r="EO19" s="280"/>
      <c r="EP19" s="275"/>
      <c r="EQ19" s="275"/>
      <c r="ER19" s="289"/>
      <c r="ES19" s="148"/>
      <c r="ET19" s="275"/>
      <c r="EU19" s="73"/>
      <c r="EV19" s="542"/>
      <c r="EW19" s="275"/>
      <c r="EX19" s="73"/>
      <c r="EY19" s="543"/>
      <c r="EZ19" s="275"/>
      <c r="FA19" s="73"/>
      <c r="FC19" s="148"/>
      <c r="FD19" s="541"/>
      <c r="FE19" s="541"/>
      <c r="FF19" s="286"/>
      <c r="FG19" s="285"/>
      <c r="FH19" s="285"/>
      <c r="FI19" s="205"/>
      <c r="FJ19" s="275"/>
      <c r="FK19" s="291"/>
      <c r="FL19" s="525"/>
      <c r="FM19" s="148"/>
      <c r="FN19" s="288"/>
      <c r="FO19" s="275"/>
      <c r="FP19" s="275"/>
      <c r="FQ19" s="275"/>
      <c r="FR19" s="280"/>
      <c r="FS19" s="280"/>
      <c r="FT19" s="275"/>
      <c r="FU19" s="275"/>
      <c r="FV19" s="148"/>
      <c r="FW19" s="292"/>
      <c r="FX19" s="292"/>
      <c r="FY19" s="292"/>
      <c r="FZ19" s="292"/>
      <c r="GA19" s="292"/>
      <c r="GB19" s="292"/>
      <c r="GC19" s="292"/>
      <c r="GD19" s="302"/>
    </row>
    <row r="20" spans="1:185" ht="12" customHeight="1">
      <c r="A20" s="57" t="s">
        <v>213</v>
      </c>
      <c r="B20" s="502">
        <f>'T1'!G20</f>
        <v>1170</v>
      </c>
      <c r="C20" s="271">
        <f>'T1'!H20</f>
        <v>0.01650738488271064</v>
      </c>
      <c r="D20" s="502">
        <v>493.286</v>
      </c>
      <c r="E20" s="271">
        <v>-0.026845849428085544</v>
      </c>
      <c r="F20" s="502">
        <v>559.846664</v>
      </c>
      <c r="G20" s="271">
        <f t="shared" si="1"/>
        <v>0.05225871776215585</v>
      </c>
      <c r="H20" s="502">
        <v>255</v>
      </c>
      <c r="I20" s="271">
        <v>0.003937007874015741</v>
      </c>
      <c r="J20" s="502">
        <v>99.834</v>
      </c>
      <c r="K20" s="271">
        <v>0.017613601614580254</v>
      </c>
      <c r="L20" s="503">
        <f t="shared" si="2"/>
        <v>17.033335999999906</v>
      </c>
      <c r="M20" s="57" t="s">
        <v>213</v>
      </c>
      <c r="N20" s="816">
        <f t="shared" si="3"/>
        <v>0.4216119658119658</v>
      </c>
      <c r="O20" s="816">
        <f t="shared" si="4"/>
        <v>0.47850142222222225</v>
      </c>
      <c r="P20" s="816">
        <f t="shared" si="5"/>
        <v>0.21794871794871795</v>
      </c>
      <c r="Q20" s="816">
        <f t="shared" si="0"/>
        <v>0.08532820512820513</v>
      </c>
      <c r="R20" s="816">
        <f t="shared" si="6"/>
        <v>0.014558406837606758</v>
      </c>
      <c r="S20" s="1228"/>
      <c r="T20" s="108"/>
      <c r="U20" s="73"/>
      <c r="V20" s="296"/>
      <c r="W20" s="108"/>
      <c r="X20" s="108"/>
      <c r="Y20" s="73"/>
      <c r="Z20" s="213"/>
      <c r="AA20" s="148"/>
      <c r="AB20" s="108"/>
      <c r="AC20" s="73"/>
      <c r="AD20" s="108"/>
      <c r="AE20" s="73"/>
      <c r="AF20" s="108"/>
      <c r="AG20" s="73"/>
      <c r="AH20" s="273"/>
      <c r="AI20" s="108"/>
      <c r="AJ20" s="73"/>
      <c r="AK20" s="294"/>
      <c r="AL20" s="148"/>
      <c r="AM20" s="252"/>
      <c r="AN20" s="252"/>
      <c r="AO20" s="252"/>
      <c r="AP20" s="252"/>
      <c r="AQ20" s="252"/>
      <c r="AR20" s="274"/>
      <c r="AS20" s="274"/>
      <c r="AU20" s="148"/>
      <c r="AV20" s="275"/>
      <c r="AW20" s="73"/>
      <c r="AX20" s="273"/>
      <c r="AY20" s="275"/>
      <c r="AZ20" s="73"/>
      <c r="BB20" s="275"/>
      <c r="BC20" s="73"/>
      <c r="BE20" s="275"/>
      <c r="BF20" s="73"/>
      <c r="BG20" s="274"/>
      <c r="BH20" s="148"/>
      <c r="BI20" s="251"/>
      <c r="BJ20" s="251"/>
      <c r="BK20" s="251"/>
      <c r="BL20" s="276"/>
      <c r="BM20" s="274"/>
      <c r="BN20" s="274"/>
      <c r="BO20" s="274"/>
      <c r="BP20" s="274"/>
      <c r="BQ20" s="274"/>
      <c r="BR20" s="180"/>
      <c r="BS20" s="148"/>
      <c r="BT20" s="275"/>
      <c r="BU20" s="275"/>
      <c r="BV20" s="277"/>
      <c r="BW20" s="275"/>
      <c r="BX20" s="275"/>
      <c r="BY20" s="275"/>
      <c r="BZ20" s="275"/>
      <c r="CA20" s="275"/>
      <c r="CC20" s="148"/>
      <c r="CD20" s="149"/>
      <c r="CE20" s="149"/>
      <c r="CF20" s="149"/>
      <c r="CG20" s="149"/>
      <c r="CH20" s="149"/>
      <c r="CI20" s="149"/>
      <c r="CJ20" s="149"/>
      <c r="CK20" s="149"/>
      <c r="CL20" s="278"/>
      <c r="CM20" s="148"/>
      <c r="CN20" s="108"/>
      <c r="CO20" s="279"/>
      <c r="CP20" s="108"/>
      <c r="CQ20" s="108"/>
      <c r="CR20" s="108"/>
      <c r="CS20" s="108"/>
      <c r="CT20" s="108"/>
      <c r="CU20" s="280"/>
      <c r="CV20" s="176"/>
      <c r="CW20" s="148"/>
      <c r="CX20" s="281"/>
      <c r="CY20" s="281"/>
      <c r="CZ20" s="281"/>
      <c r="DA20" s="281"/>
      <c r="DB20" s="281"/>
      <c r="DC20" s="281"/>
      <c r="DD20" s="281"/>
      <c r="DE20" s="281"/>
      <c r="DF20" s="278"/>
      <c r="DY20" s="525"/>
      <c r="DZ20" s="525"/>
      <c r="EA20" s="525"/>
      <c r="EB20" s="148"/>
      <c r="EC20" s="108"/>
      <c r="ED20" s="286"/>
      <c r="EE20" s="286"/>
      <c r="EF20" s="287"/>
      <c r="EG20" s="287"/>
      <c r="EH20" s="287"/>
      <c r="EI20" s="148"/>
      <c r="EJ20" s="288"/>
      <c r="EK20" s="275"/>
      <c r="EL20" s="275"/>
      <c r="EM20" s="275"/>
      <c r="EN20" s="280"/>
      <c r="EO20" s="280"/>
      <c r="EP20" s="275"/>
      <c r="EQ20" s="275"/>
      <c r="ER20" s="289"/>
      <c r="ES20" s="148"/>
      <c r="ET20" s="275"/>
      <c r="EU20" s="73"/>
      <c r="EV20" s="542"/>
      <c r="EW20" s="275"/>
      <c r="EX20" s="73"/>
      <c r="EY20" s="543"/>
      <c r="EZ20" s="275"/>
      <c r="FA20" s="73"/>
      <c r="FC20" s="148"/>
      <c r="FD20" s="541"/>
      <c r="FE20" s="541"/>
      <c r="FF20" s="286"/>
      <c r="FG20" s="285"/>
      <c r="FH20" s="285"/>
      <c r="FI20" s="205"/>
      <c r="FJ20" s="275"/>
      <c r="FK20" s="291"/>
      <c r="FL20" s="525"/>
      <c r="FM20" s="148"/>
      <c r="FN20" s="288"/>
      <c r="FO20" s="275"/>
      <c r="FP20" s="275"/>
      <c r="FQ20" s="275"/>
      <c r="FR20" s="280"/>
      <c r="FS20" s="280"/>
      <c r="FT20" s="275"/>
      <c r="FU20" s="275"/>
      <c r="FV20" s="148"/>
      <c r="FW20" s="292"/>
      <c r="FX20" s="292"/>
      <c r="FY20" s="292"/>
      <c r="FZ20" s="292"/>
      <c r="GA20" s="292"/>
      <c r="GB20" s="292"/>
      <c r="GC20" s="292"/>
    </row>
    <row r="21" spans="1:185" ht="12" customHeight="1">
      <c r="A21" s="68" t="s">
        <v>214</v>
      </c>
      <c r="B21" s="504">
        <f>'T1'!G21</f>
        <v>2041.477758</v>
      </c>
      <c r="C21" s="293">
        <f>'T1'!H21</f>
        <v>-0.0038532892106107886</v>
      </c>
      <c r="D21" s="504">
        <v>759.0856950000001</v>
      </c>
      <c r="E21" s="293">
        <v>0.012883363946422977</v>
      </c>
      <c r="F21" s="504">
        <v>866.3738950000001</v>
      </c>
      <c r="G21" s="293">
        <f t="shared" si="1"/>
        <v>-0.025448242242945507</v>
      </c>
      <c r="H21" s="504">
        <v>364.76984000000004</v>
      </c>
      <c r="I21" s="293">
        <v>0.014041521984225147</v>
      </c>
      <c r="J21" s="504">
        <v>396.6454299999999</v>
      </c>
      <c r="K21" s="293">
        <v>0.006198444086498611</v>
      </c>
      <c r="L21" s="505">
        <f t="shared" si="2"/>
        <v>19.3727379999998</v>
      </c>
      <c r="M21" s="68" t="s">
        <v>214</v>
      </c>
      <c r="N21" s="817">
        <f t="shared" si="3"/>
        <v>0.371831479439513</v>
      </c>
      <c r="O21" s="817">
        <f t="shared" si="4"/>
        <v>0.4243856645534906</v>
      </c>
      <c r="P21" s="817">
        <f t="shared" si="5"/>
        <v>0.17867931138145668</v>
      </c>
      <c r="Q21" s="817">
        <f t="shared" si="0"/>
        <v>0.19429328996882458</v>
      </c>
      <c r="R21" s="817">
        <f t="shared" si="6"/>
        <v>0.009489566038171747</v>
      </c>
      <c r="S21" s="1228"/>
      <c r="T21" s="108"/>
      <c r="U21" s="73"/>
      <c r="V21" s="296"/>
      <c r="W21" s="108"/>
      <c r="X21" s="108"/>
      <c r="Y21" s="73"/>
      <c r="Z21" s="213"/>
      <c r="AA21" s="148"/>
      <c r="AB21" s="108"/>
      <c r="AC21" s="73"/>
      <c r="AD21" s="108"/>
      <c r="AE21" s="73"/>
      <c r="AF21" s="108"/>
      <c r="AG21" s="73"/>
      <c r="AH21" s="273"/>
      <c r="AI21" s="108"/>
      <c r="AJ21" s="73"/>
      <c r="AK21" s="294"/>
      <c r="AL21" s="148"/>
      <c r="AM21" s="252"/>
      <c r="AN21" s="252"/>
      <c r="AO21" s="252"/>
      <c r="AP21" s="252"/>
      <c r="AQ21" s="252"/>
      <c r="AR21" s="274"/>
      <c r="AS21" s="274"/>
      <c r="AU21" s="148"/>
      <c r="AV21" s="275"/>
      <c r="AW21" s="73"/>
      <c r="AX21" s="273"/>
      <c r="AY21" s="275"/>
      <c r="AZ21" s="73"/>
      <c r="BB21" s="275"/>
      <c r="BC21" s="73"/>
      <c r="BE21" s="275"/>
      <c r="BF21" s="73"/>
      <c r="BG21" s="274"/>
      <c r="BH21" s="148"/>
      <c r="BI21" s="251"/>
      <c r="BJ21" s="251"/>
      <c r="BK21" s="251"/>
      <c r="BL21" s="276"/>
      <c r="BM21" s="274"/>
      <c r="BN21" s="274"/>
      <c r="BO21" s="274"/>
      <c r="BP21" s="274"/>
      <c r="BQ21" s="274"/>
      <c r="BR21" s="180"/>
      <c r="BS21" s="148"/>
      <c r="BT21" s="275"/>
      <c r="BU21" s="275"/>
      <c r="BV21" s="277"/>
      <c r="BW21" s="275"/>
      <c r="BX21" s="275"/>
      <c r="BY21" s="275"/>
      <c r="BZ21" s="275"/>
      <c r="CA21" s="275"/>
      <c r="CC21" s="148"/>
      <c r="CD21" s="149"/>
      <c r="CE21" s="149"/>
      <c r="CF21" s="149"/>
      <c r="CG21" s="149"/>
      <c r="CH21" s="149"/>
      <c r="CI21" s="149"/>
      <c r="CJ21" s="149"/>
      <c r="CK21" s="149"/>
      <c r="CL21" s="278"/>
      <c r="CM21" s="148"/>
      <c r="CN21" s="108"/>
      <c r="CO21" s="279"/>
      <c r="CP21" s="108"/>
      <c r="CQ21" s="108"/>
      <c r="CR21" s="108"/>
      <c r="CS21" s="108"/>
      <c r="CT21" s="108"/>
      <c r="CU21" s="280"/>
      <c r="CV21" s="480"/>
      <c r="CW21" s="148"/>
      <c r="CX21" s="281"/>
      <c r="CY21" s="281"/>
      <c r="CZ21" s="281"/>
      <c r="DA21" s="281"/>
      <c r="DB21" s="281"/>
      <c r="DC21" s="281"/>
      <c r="DD21" s="281"/>
      <c r="DE21" s="281"/>
      <c r="DF21" s="278"/>
      <c r="DY21" s="525"/>
      <c r="DZ21" s="525"/>
      <c r="EA21" s="525"/>
      <c r="EB21" s="148"/>
      <c r="EC21" s="108"/>
      <c r="ED21" s="286"/>
      <c r="EE21" s="286"/>
      <c r="EF21" s="287"/>
      <c r="EG21" s="287"/>
      <c r="EH21" s="287"/>
      <c r="EI21" s="148"/>
      <c r="EJ21" s="288"/>
      <c r="EK21" s="275"/>
      <c r="EL21" s="275"/>
      <c r="EM21" s="275"/>
      <c r="EN21" s="280"/>
      <c r="EO21" s="280"/>
      <c r="EP21" s="275"/>
      <c r="EQ21" s="275"/>
      <c r="ER21" s="289"/>
      <c r="ES21" s="148"/>
      <c r="ET21" s="275"/>
      <c r="EU21" s="73"/>
      <c r="EV21" s="542"/>
      <c r="EW21" s="275"/>
      <c r="EX21" s="73"/>
      <c r="EY21" s="543"/>
      <c r="EZ21" s="275"/>
      <c r="FA21" s="73"/>
      <c r="FC21" s="148"/>
      <c r="FD21" s="541"/>
      <c r="FE21" s="541"/>
      <c r="FF21" s="286"/>
      <c r="FG21" s="285"/>
      <c r="FH21" s="285"/>
      <c r="FI21" s="205"/>
      <c r="FJ21" s="275"/>
      <c r="FK21" s="291"/>
      <c r="FL21" s="525"/>
      <c r="FM21" s="148"/>
      <c r="FN21" s="288"/>
      <c r="FO21" s="275"/>
      <c r="FP21" s="275"/>
      <c r="FQ21" s="275"/>
      <c r="FR21" s="280"/>
      <c r="FS21" s="280"/>
      <c r="FT21" s="275"/>
      <c r="FU21" s="275"/>
      <c r="FV21" s="148"/>
      <c r="FW21" s="292"/>
      <c r="FX21" s="292"/>
      <c r="FY21" s="292"/>
      <c r="FZ21" s="292"/>
      <c r="GA21" s="292"/>
      <c r="GB21" s="292"/>
      <c r="GC21" s="292"/>
    </row>
    <row r="22" spans="1:185" ht="12" customHeight="1">
      <c r="A22" s="57" t="s">
        <v>215</v>
      </c>
      <c r="B22" s="502">
        <f>'T1'!G22</f>
        <v>708.119251</v>
      </c>
      <c r="C22" s="271">
        <f>'T1'!H22</f>
        <v>0.09491073134442685</v>
      </c>
      <c r="D22" s="502">
        <v>288.88912</v>
      </c>
      <c r="E22" s="271">
        <v>0.06543977670078616</v>
      </c>
      <c r="F22" s="502">
        <v>273.603147</v>
      </c>
      <c r="G22" s="271">
        <f t="shared" si="1"/>
        <v>0.029109033525022587</v>
      </c>
      <c r="H22" s="502">
        <v>118.588112</v>
      </c>
      <c r="I22" s="271">
        <v>-0.001200002469456396</v>
      </c>
      <c r="J22" s="502">
        <v>121.821085</v>
      </c>
      <c r="K22" s="271">
        <v>0.23142941976344944</v>
      </c>
      <c r="L22" s="503">
        <f t="shared" si="2"/>
        <v>23.805898999999997</v>
      </c>
      <c r="M22" s="57" t="s">
        <v>215</v>
      </c>
      <c r="N22" s="816">
        <f t="shared" si="3"/>
        <v>0.4079667649086411</v>
      </c>
      <c r="O22" s="816">
        <f t="shared" si="4"/>
        <v>0.38638004349354993</v>
      </c>
      <c r="P22" s="816">
        <f t="shared" si="5"/>
        <v>0.16746912590291943</v>
      </c>
      <c r="Q22" s="816">
        <f t="shared" si="0"/>
        <v>0.17203470295146658</v>
      </c>
      <c r="R22" s="816">
        <f t="shared" si="6"/>
        <v>0.03361848864634242</v>
      </c>
      <c r="S22" s="1228"/>
      <c r="T22" s="108"/>
      <c r="U22" s="73"/>
      <c r="V22" s="296"/>
      <c r="W22" s="108"/>
      <c r="X22" s="108"/>
      <c r="Y22" s="73"/>
      <c r="Z22" s="213"/>
      <c r="AA22" s="148"/>
      <c r="AB22" s="108"/>
      <c r="AC22" s="73"/>
      <c r="AD22" s="108"/>
      <c r="AE22" s="73"/>
      <c r="AF22" s="108"/>
      <c r="AG22" s="73"/>
      <c r="AH22" s="273"/>
      <c r="AI22" s="108"/>
      <c r="AJ22" s="73"/>
      <c r="AK22" s="294"/>
      <c r="AL22" s="148"/>
      <c r="AM22" s="252"/>
      <c r="AN22" s="252"/>
      <c r="AO22" s="252"/>
      <c r="AP22" s="252"/>
      <c r="AQ22" s="252"/>
      <c r="AR22" s="274"/>
      <c r="AS22" s="274"/>
      <c r="AU22" s="148"/>
      <c r="AV22" s="275"/>
      <c r="AW22" s="73"/>
      <c r="AX22" s="273"/>
      <c r="AY22" s="275"/>
      <c r="AZ22" s="73"/>
      <c r="BB22" s="275"/>
      <c r="BC22" s="73"/>
      <c r="BE22" s="275"/>
      <c r="BF22" s="73"/>
      <c r="BG22" s="274"/>
      <c r="BH22" s="148"/>
      <c r="BI22" s="251"/>
      <c r="BJ22" s="251"/>
      <c r="BK22" s="251"/>
      <c r="BL22" s="276"/>
      <c r="BM22" s="274"/>
      <c r="BN22" s="274"/>
      <c r="BO22" s="274"/>
      <c r="BP22" s="274"/>
      <c r="BQ22" s="274"/>
      <c r="BR22" s="180"/>
      <c r="BS22" s="148"/>
      <c r="BT22" s="275"/>
      <c r="BU22" s="275"/>
      <c r="BV22" s="277"/>
      <c r="BW22" s="275"/>
      <c r="BX22" s="275"/>
      <c r="BY22" s="275"/>
      <c r="BZ22" s="275"/>
      <c r="CA22" s="275"/>
      <c r="CC22" s="148"/>
      <c r="CD22" s="149"/>
      <c r="CE22" s="149"/>
      <c r="CF22" s="149"/>
      <c r="CG22" s="149"/>
      <c r="CH22" s="149"/>
      <c r="CI22" s="149"/>
      <c r="CJ22" s="149"/>
      <c r="CK22" s="149"/>
      <c r="CL22" s="278"/>
      <c r="CM22" s="148"/>
      <c r="CN22" s="108"/>
      <c r="CO22" s="279"/>
      <c r="CP22" s="108"/>
      <c r="CQ22" s="108"/>
      <c r="CR22" s="108"/>
      <c r="CS22" s="108"/>
      <c r="CT22" s="108"/>
      <c r="CU22" s="280"/>
      <c r="CV22" s="176"/>
      <c r="CW22" s="148"/>
      <c r="CX22" s="281"/>
      <c r="CY22" s="281"/>
      <c r="CZ22" s="281"/>
      <c r="DA22" s="281"/>
      <c r="DB22" s="281"/>
      <c r="DC22" s="281"/>
      <c r="DD22" s="281"/>
      <c r="DE22" s="281"/>
      <c r="DF22" s="278"/>
      <c r="DY22" s="525"/>
      <c r="DZ22" s="525"/>
      <c r="EA22" s="525"/>
      <c r="EB22" s="148"/>
      <c r="EC22" s="108"/>
      <c r="ED22" s="286"/>
      <c r="EE22" s="286"/>
      <c r="EF22" s="287"/>
      <c r="EG22" s="287"/>
      <c r="EH22" s="287"/>
      <c r="EI22" s="148"/>
      <c r="EJ22" s="288"/>
      <c r="EK22" s="275"/>
      <c r="EL22" s="275"/>
      <c r="EM22" s="275"/>
      <c r="EN22" s="280"/>
      <c r="EO22" s="280"/>
      <c r="EP22" s="275"/>
      <c r="EQ22" s="275"/>
      <c r="ER22" s="289"/>
      <c r="ES22" s="148"/>
      <c r="ET22" s="275"/>
      <c r="EU22" s="73"/>
      <c r="EV22" s="542"/>
      <c r="EW22" s="275"/>
      <c r="EX22" s="73"/>
      <c r="EY22" s="543"/>
      <c r="EZ22" s="275"/>
      <c r="FA22" s="73"/>
      <c r="FC22" s="148"/>
      <c r="FD22" s="541"/>
      <c r="FE22" s="541"/>
      <c r="FF22" s="286"/>
      <c r="FG22" s="285"/>
      <c r="FH22" s="285"/>
      <c r="FI22" s="205"/>
      <c r="FJ22" s="275"/>
      <c r="FK22" s="291"/>
      <c r="FL22" s="525"/>
      <c r="FM22" s="148"/>
      <c r="FN22" s="288"/>
      <c r="FO22" s="275"/>
      <c r="FP22" s="275"/>
      <c r="FQ22" s="275"/>
      <c r="FR22" s="280"/>
      <c r="FS22" s="280"/>
      <c r="FT22" s="275"/>
      <c r="FU22" s="275"/>
      <c r="FV22" s="148"/>
      <c r="FW22" s="292"/>
      <c r="FX22" s="292"/>
      <c r="FY22" s="292"/>
      <c r="FZ22" s="292"/>
      <c r="GA22" s="292"/>
      <c r="GB22" s="292"/>
      <c r="GC22" s="292"/>
    </row>
    <row r="23" spans="1:185" ht="12" customHeight="1">
      <c r="A23" s="68" t="s">
        <v>216</v>
      </c>
      <c r="B23" s="504">
        <f>'T1'!G23</f>
        <v>838.4656160000001</v>
      </c>
      <c r="C23" s="293">
        <f>'T1'!H23</f>
        <v>-0.029361504380173264</v>
      </c>
      <c r="D23" s="504">
        <v>413.91829</v>
      </c>
      <c r="E23" s="293">
        <v>0.059546639130900525</v>
      </c>
      <c r="F23" s="504">
        <v>300.689901</v>
      </c>
      <c r="G23" s="293">
        <f t="shared" si="1"/>
        <v>0.02633310710239556</v>
      </c>
      <c r="H23" s="504">
        <v>150.86451</v>
      </c>
      <c r="I23" s="293">
        <v>0.005763399999999974</v>
      </c>
      <c r="J23" s="504">
        <v>114.152221</v>
      </c>
      <c r="K23" s="293">
        <v>-0.33237120040264456</v>
      </c>
      <c r="L23" s="505">
        <f t="shared" si="2"/>
        <v>9.705204000000037</v>
      </c>
      <c r="M23" s="68" t="s">
        <v>216</v>
      </c>
      <c r="N23" s="817">
        <f t="shared" si="3"/>
        <v>0.4936616148610201</v>
      </c>
      <c r="O23" s="817">
        <f t="shared" si="4"/>
        <v>0.35861923883590713</v>
      </c>
      <c r="P23" s="817">
        <f t="shared" si="5"/>
        <v>0.17992927452376292</v>
      </c>
      <c r="Q23" s="817">
        <f t="shared" si="0"/>
        <v>0.13614418864851816</v>
      </c>
      <c r="R23" s="817">
        <f t="shared" si="6"/>
        <v>0.011574957654554598</v>
      </c>
      <c r="S23" s="1228"/>
      <c r="T23" s="108"/>
      <c r="U23" s="73"/>
      <c r="V23" s="296"/>
      <c r="W23" s="108"/>
      <c r="X23" s="108"/>
      <c r="Y23" s="73"/>
      <c r="Z23" s="213"/>
      <c r="AA23" s="148"/>
      <c r="AB23" s="108"/>
      <c r="AC23" s="73"/>
      <c r="AD23" s="108"/>
      <c r="AE23" s="73"/>
      <c r="AF23" s="108"/>
      <c r="AG23" s="73"/>
      <c r="AH23" s="273"/>
      <c r="AI23" s="108"/>
      <c r="AJ23" s="73"/>
      <c r="AK23" s="294"/>
      <c r="AL23" s="148"/>
      <c r="AM23" s="252"/>
      <c r="AN23" s="252"/>
      <c r="AO23" s="252"/>
      <c r="AP23" s="252"/>
      <c r="AQ23" s="252"/>
      <c r="AR23" s="274"/>
      <c r="AS23" s="274"/>
      <c r="AU23" s="148"/>
      <c r="AV23" s="275"/>
      <c r="AW23" s="73"/>
      <c r="AX23" s="273"/>
      <c r="AY23" s="275"/>
      <c r="AZ23" s="73"/>
      <c r="BB23" s="275"/>
      <c r="BC23" s="73"/>
      <c r="BE23" s="275"/>
      <c r="BF23" s="73"/>
      <c r="BG23" s="274"/>
      <c r="BH23" s="148"/>
      <c r="BI23" s="251"/>
      <c r="BJ23" s="251"/>
      <c r="BK23" s="251"/>
      <c r="BL23" s="276"/>
      <c r="BM23" s="274"/>
      <c r="BN23" s="274"/>
      <c r="BO23" s="274"/>
      <c r="BP23" s="274"/>
      <c r="BQ23" s="274"/>
      <c r="BR23" s="180"/>
      <c r="BS23" s="148"/>
      <c r="BT23" s="275"/>
      <c r="BU23" s="275"/>
      <c r="BV23" s="277"/>
      <c r="BW23" s="275"/>
      <c r="BX23" s="275"/>
      <c r="BY23" s="275"/>
      <c r="BZ23" s="275"/>
      <c r="CA23" s="275"/>
      <c r="CC23" s="148"/>
      <c r="CD23" s="149"/>
      <c r="CE23" s="149"/>
      <c r="CF23" s="149"/>
      <c r="CG23" s="149"/>
      <c r="CH23" s="149"/>
      <c r="CI23" s="149"/>
      <c r="CJ23" s="149"/>
      <c r="CK23" s="149"/>
      <c r="CL23" s="278"/>
      <c r="CM23" s="148"/>
      <c r="CN23" s="108"/>
      <c r="CO23" s="279"/>
      <c r="CP23" s="108"/>
      <c r="CQ23" s="108"/>
      <c r="CR23" s="108"/>
      <c r="CS23" s="108"/>
      <c r="CT23" s="108"/>
      <c r="CU23" s="280"/>
      <c r="CV23" s="480"/>
      <c r="CW23" s="148"/>
      <c r="CX23" s="281"/>
      <c r="CY23" s="281"/>
      <c r="CZ23" s="281"/>
      <c r="DA23" s="281"/>
      <c r="DB23" s="281"/>
      <c r="DC23" s="281"/>
      <c r="DD23" s="281"/>
      <c r="DE23" s="281"/>
      <c r="DF23" s="278"/>
      <c r="DY23" s="525"/>
      <c r="DZ23" s="525"/>
      <c r="EA23" s="525"/>
      <c r="EB23" s="148"/>
      <c r="EC23" s="108"/>
      <c r="ED23" s="286"/>
      <c r="EE23" s="286"/>
      <c r="EF23" s="287"/>
      <c r="EG23" s="287"/>
      <c r="EH23" s="287"/>
      <c r="EI23" s="148"/>
      <c r="EJ23" s="288"/>
      <c r="EK23" s="275"/>
      <c r="EL23" s="275"/>
      <c r="EM23" s="275"/>
      <c r="EN23" s="280"/>
      <c r="EO23" s="280"/>
      <c r="EP23" s="275"/>
      <c r="EQ23" s="275"/>
      <c r="ER23" s="289"/>
      <c r="ES23" s="148"/>
      <c r="ET23" s="275"/>
      <c r="EU23" s="73"/>
      <c r="EV23" s="542"/>
      <c r="EW23" s="275"/>
      <c r="EX23" s="73"/>
      <c r="EY23" s="543"/>
      <c r="EZ23" s="275"/>
      <c r="FA23" s="73"/>
      <c r="FC23" s="148"/>
      <c r="FD23" s="541"/>
      <c r="FE23" s="541"/>
      <c r="FF23" s="286"/>
      <c r="FG23" s="285"/>
      <c r="FH23" s="285"/>
      <c r="FI23" s="205"/>
      <c r="FJ23" s="275"/>
      <c r="FK23" s="291"/>
      <c r="FL23" s="525"/>
      <c r="FM23" s="148"/>
      <c r="FN23" s="288"/>
      <c r="FO23" s="275"/>
      <c r="FP23" s="275"/>
      <c r="FQ23" s="275"/>
      <c r="FR23" s="280"/>
      <c r="FS23" s="280"/>
      <c r="FT23" s="275"/>
      <c r="FU23" s="275"/>
      <c r="FV23" s="148"/>
      <c r="FW23" s="292"/>
      <c r="FX23" s="292"/>
      <c r="FY23" s="292"/>
      <c r="FZ23" s="292"/>
      <c r="GA23" s="292"/>
      <c r="GB23" s="292"/>
      <c r="GC23" s="292"/>
    </row>
    <row r="24" spans="1:185" ht="12" customHeight="1">
      <c r="A24" s="57" t="s">
        <v>217</v>
      </c>
      <c r="B24" s="502">
        <f>'T1'!G24</f>
        <v>1387.59486</v>
      </c>
      <c r="C24" s="271">
        <f>'T1'!H24</f>
        <v>-0.013746292472644472</v>
      </c>
      <c r="D24" s="502">
        <v>565.7</v>
      </c>
      <c r="E24" s="271">
        <v>0.015546459859256068</v>
      </c>
      <c r="F24" s="502">
        <v>577.17</v>
      </c>
      <c r="G24" s="271">
        <f t="shared" si="1"/>
        <v>0.016770897560116182</v>
      </c>
      <c r="H24" s="502">
        <v>263</v>
      </c>
      <c r="I24" s="271">
        <v>-0.0017081040045549</v>
      </c>
      <c r="J24" s="502">
        <v>219.97485999999998</v>
      </c>
      <c r="K24" s="271">
        <v>-0.1288641862859633</v>
      </c>
      <c r="L24" s="503">
        <f t="shared" si="2"/>
        <v>24.749999999999943</v>
      </c>
      <c r="M24" s="57" t="s">
        <v>217</v>
      </c>
      <c r="N24" s="816">
        <f t="shared" si="3"/>
        <v>0.40768383935927816</v>
      </c>
      <c r="O24" s="816">
        <f t="shared" si="4"/>
        <v>0.41594994089268966</v>
      </c>
      <c r="P24" s="816">
        <f t="shared" si="5"/>
        <v>0.18953659139383092</v>
      </c>
      <c r="Q24" s="816">
        <f t="shared" si="0"/>
        <v>0.15852960135640745</v>
      </c>
      <c r="R24" s="816">
        <f t="shared" si="6"/>
        <v>0.01783661839162473</v>
      </c>
      <c r="S24" s="1228"/>
      <c r="T24" s="108"/>
      <c r="U24" s="73"/>
      <c r="V24" s="296"/>
      <c r="W24" s="108"/>
      <c r="X24" s="108"/>
      <c r="Y24" s="73"/>
      <c r="Z24" s="213"/>
      <c r="AA24" s="148"/>
      <c r="AB24" s="108"/>
      <c r="AC24" s="73"/>
      <c r="AD24" s="108"/>
      <c r="AE24" s="73"/>
      <c r="AF24" s="108"/>
      <c r="AG24" s="73"/>
      <c r="AH24" s="273"/>
      <c r="AI24" s="108"/>
      <c r="AJ24" s="73"/>
      <c r="AK24" s="294"/>
      <c r="AL24" s="148"/>
      <c r="AM24" s="252"/>
      <c r="AN24" s="252"/>
      <c r="AO24" s="252"/>
      <c r="AP24" s="252"/>
      <c r="AQ24" s="252"/>
      <c r="AR24" s="274"/>
      <c r="AS24" s="274"/>
      <c r="AU24" s="148"/>
      <c r="AV24" s="275"/>
      <c r="AW24" s="73"/>
      <c r="AX24" s="273"/>
      <c r="AY24" s="275"/>
      <c r="AZ24" s="73"/>
      <c r="BB24" s="275"/>
      <c r="BC24" s="73"/>
      <c r="BE24" s="275"/>
      <c r="BF24" s="73"/>
      <c r="BG24" s="274"/>
      <c r="BH24" s="148"/>
      <c r="BI24" s="251"/>
      <c r="BJ24" s="251"/>
      <c r="BK24" s="251"/>
      <c r="BL24" s="276"/>
      <c r="BM24" s="274"/>
      <c r="BN24" s="274"/>
      <c r="BO24" s="274"/>
      <c r="BP24" s="274"/>
      <c r="BQ24" s="274"/>
      <c r="BR24" s="180"/>
      <c r="BS24" s="148"/>
      <c r="BT24" s="275"/>
      <c r="BU24" s="275"/>
      <c r="BV24" s="277"/>
      <c r="BW24" s="275"/>
      <c r="BX24" s="275"/>
      <c r="BY24" s="275"/>
      <c r="BZ24" s="275"/>
      <c r="CA24" s="275"/>
      <c r="CC24" s="148"/>
      <c r="CD24" s="149"/>
      <c r="CE24" s="149"/>
      <c r="CF24" s="149"/>
      <c r="CG24" s="149"/>
      <c r="CH24" s="149"/>
      <c r="CI24" s="149"/>
      <c r="CJ24" s="149"/>
      <c r="CK24" s="149"/>
      <c r="CL24" s="278"/>
      <c r="CM24" s="148"/>
      <c r="CN24" s="108"/>
      <c r="CO24" s="279"/>
      <c r="CP24" s="108"/>
      <c r="CQ24" s="108"/>
      <c r="CR24" s="108"/>
      <c r="CS24" s="108"/>
      <c r="CT24" s="108"/>
      <c r="CU24" s="280"/>
      <c r="CV24" s="176"/>
      <c r="CW24" s="148"/>
      <c r="CX24" s="281"/>
      <c r="CY24" s="281"/>
      <c r="CZ24" s="281"/>
      <c r="DA24" s="281"/>
      <c r="DB24" s="281"/>
      <c r="DC24" s="281"/>
      <c r="DD24" s="281"/>
      <c r="DE24" s="281"/>
      <c r="DF24" s="278"/>
      <c r="DY24" s="525"/>
      <c r="DZ24" s="525"/>
      <c r="EA24" s="525"/>
      <c r="EB24" s="148"/>
      <c r="EC24" s="108"/>
      <c r="ED24" s="286"/>
      <c r="EE24" s="286"/>
      <c r="EF24" s="287"/>
      <c r="EG24" s="287"/>
      <c r="EH24" s="287"/>
      <c r="EI24" s="148"/>
      <c r="EJ24" s="288"/>
      <c r="EK24" s="275"/>
      <c r="EL24" s="275"/>
      <c r="EM24" s="275"/>
      <c r="EN24" s="280"/>
      <c r="EO24" s="280"/>
      <c r="EP24" s="275"/>
      <c r="EQ24" s="275"/>
      <c r="ER24" s="289"/>
      <c r="ES24" s="148"/>
      <c r="ET24" s="275"/>
      <c r="EU24" s="73"/>
      <c r="EV24" s="542"/>
      <c r="EW24" s="275"/>
      <c r="EX24" s="73"/>
      <c r="EY24" s="543"/>
      <c r="EZ24" s="275"/>
      <c r="FA24" s="73"/>
      <c r="FC24" s="148"/>
      <c r="FD24" s="541"/>
      <c r="FE24" s="541"/>
      <c r="FF24" s="286"/>
      <c r="FG24" s="285"/>
      <c r="FH24" s="285"/>
      <c r="FI24" s="205"/>
      <c r="FJ24" s="275"/>
      <c r="FK24" s="291"/>
      <c r="FL24" s="525"/>
      <c r="FM24" s="148"/>
      <c r="FN24" s="288"/>
      <c r="FO24" s="275"/>
      <c r="FP24" s="275"/>
      <c r="FQ24" s="275"/>
      <c r="FR24" s="280"/>
      <c r="FS24" s="280"/>
      <c r="FT24" s="275"/>
      <c r="FU24" s="275"/>
      <c r="FV24" s="148"/>
      <c r="FW24" s="292"/>
      <c r="FX24" s="292"/>
      <c r="FY24" s="292"/>
      <c r="FZ24" s="292"/>
      <c r="GA24" s="292"/>
      <c r="GB24" s="292"/>
      <c r="GC24" s="292"/>
    </row>
    <row r="25" spans="1:185" ht="12" customHeight="1">
      <c r="A25" s="68" t="s">
        <v>218</v>
      </c>
      <c r="B25" s="504">
        <f>'T1'!G25</f>
        <v>959.917787</v>
      </c>
      <c r="C25" s="293">
        <f>'T1'!H25</f>
        <v>-0.01721432647098764</v>
      </c>
      <c r="D25" s="504">
        <v>354.028461</v>
      </c>
      <c r="E25" s="293">
        <v>0.08963693126078809</v>
      </c>
      <c r="F25" s="504">
        <v>473.05525800000004</v>
      </c>
      <c r="G25" s="293">
        <f t="shared" si="1"/>
        <v>0.01523615709016024</v>
      </c>
      <c r="H25" s="504">
        <v>222.007157</v>
      </c>
      <c r="I25" s="293">
        <v>0</v>
      </c>
      <c r="J25" s="504">
        <v>120.90993900000001</v>
      </c>
      <c r="K25" s="293">
        <v>-0.30644444847248486</v>
      </c>
      <c r="L25" s="505">
        <f t="shared" si="2"/>
        <v>11.924128999999937</v>
      </c>
      <c r="M25" s="68" t="s">
        <v>218</v>
      </c>
      <c r="N25" s="817">
        <f t="shared" si="3"/>
        <v>0.36881123133100147</v>
      </c>
      <c r="O25" s="817">
        <f t="shared" si="4"/>
        <v>0.49280809711675866</v>
      </c>
      <c r="P25" s="817">
        <f t="shared" si="5"/>
        <v>0.23127726145572508</v>
      </c>
      <c r="Q25" s="817">
        <f t="shared" si="0"/>
        <v>0.12595864003924329</v>
      </c>
      <c r="R25" s="817">
        <f t="shared" si="6"/>
        <v>0.012422031512996578</v>
      </c>
      <c r="S25" s="1228"/>
      <c r="T25" s="108"/>
      <c r="U25" s="73"/>
      <c r="V25" s="296"/>
      <c r="W25" s="108"/>
      <c r="X25" s="108"/>
      <c r="Y25" s="73"/>
      <c r="Z25" s="213"/>
      <c r="AA25" s="148"/>
      <c r="AB25" s="108"/>
      <c r="AC25" s="73"/>
      <c r="AD25" s="108"/>
      <c r="AE25" s="73"/>
      <c r="AF25" s="108"/>
      <c r="AG25" s="73"/>
      <c r="AH25" s="273"/>
      <c r="AI25" s="108"/>
      <c r="AJ25" s="73"/>
      <c r="AK25" s="294"/>
      <c r="AL25" s="148"/>
      <c r="AM25" s="252"/>
      <c r="AN25" s="252"/>
      <c r="AO25" s="252"/>
      <c r="AP25" s="252"/>
      <c r="AQ25" s="252"/>
      <c r="AR25" s="295"/>
      <c r="AS25" s="303"/>
      <c r="AT25" s="304"/>
      <c r="AU25" s="148"/>
      <c r="AV25" s="275"/>
      <c r="AW25" s="73"/>
      <c r="AX25" s="273"/>
      <c r="AY25" s="275"/>
      <c r="AZ25" s="73"/>
      <c r="BB25" s="275"/>
      <c r="BC25" s="73"/>
      <c r="BE25" s="275"/>
      <c r="BF25" s="73"/>
      <c r="BG25" s="274"/>
      <c r="BH25" s="148"/>
      <c r="BI25" s="251"/>
      <c r="BJ25" s="251"/>
      <c r="BK25" s="251"/>
      <c r="BL25" s="276"/>
      <c r="BM25" s="274"/>
      <c r="BN25" s="295"/>
      <c r="BO25" s="295"/>
      <c r="BP25" s="238"/>
      <c r="BQ25" s="274"/>
      <c r="BR25" s="180"/>
      <c r="BS25" s="148"/>
      <c r="BT25" s="275"/>
      <c r="BU25" s="275"/>
      <c r="BV25" s="277"/>
      <c r="BW25" s="275"/>
      <c r="BX25" s="275"/>
      <c r="BY25" s="275"/>
      <c r="BZ25" s="275"/>
      <c r="CA25" s="275"/>
      <c r="CC25" s="148"/>
      <c r="CD25" s="149"/>
      <c r="CE25" s="149"/>
      <c r="CF25" s="149"/>
      <c r="CG25" s="149"/>
      <c r="CH25" s="149"/>
      <c r="CI25" s="149"/>
      <c r="CJ25" s="149"/>
      <c r="CK25" s="149"/>
      <c r="CL25" s="278"/>
      <c r="CM25" s="148"/>
      <c r="CN25" s="108"/>
      <c r="CO25" s="279"/>
      <c r="CP25" s="108"/>
      <c r="CQ25" s="108"/>
      <c r="CR25" s="108"/>
      <c r="CS25" s="108"/>
      <c r="CT25" s="108"/>
      <c r="CU25" s="280"/>
      <c r="CV25" s="480"/>
      <c r="CW25" s="148"/>
      <c r="CX25" s="281"/>
      <c r="CY25" s="281"/>
      <c r="CZ25" s="281"/>
      <c r="DA25" s="281"/>
      <c r="DB25" s="281"/>
      <c r="DC25" s="281"/>
      <c r="DD25" s="281"/>
      <c r="DE25" s="281"/>
      <c r="DF25" s="278"/>
      <c r="DY25" s="525"/>
      <c r="DZ25" s="525"/>
      <c r="EA25" s="525"/>
      <c r="EB25" s="148"/>
      <c r="EC25" s="108"/>
      <c r="ED25" s="286"/>
      <c r="EE25" s="286"/>
      <c r="EF25" s="287"/>
      <c r="EG25" s="287"/>
      <c r="EH25" s="287"/>
      <c r="EI25" s="148"/>
      <c r="EJ25" s="288"/>
      <c r="EK25" s="275"/>
      <c r="EL25" s="275"/>
      <c r="EM25" s="275"/>
      <c r="EN25" s="280"/>
      <c r="EO25" s="280"/>
      <c r="EP25" s="275"/>
      <c r="EQ25" s="275"/>
      <c r="ER25" s="289"/>
      <c r="ES25" s="148"/>
      <c r="ET25" s="275"/>
      <c r="EU25" s="73"/>
      <c r="EV25" s="542"/>
      <c r="EW25" s="275"/>
      <c r="EX25" s="73"/>
      <c r="EY25" s="543"/>
      <c r="EZ25" s="275"/>
      <c r="FA25" s="73"/>
      <c r="FC25" s="148"/>
      <c r="FD25" s="541"/>
      <c r="FE25" s="541"/>
      <c r="FF25" s="286"/>
      <c r="FG25" s="285"/>
      <c r="FH25" s="285"/>
      <c r="FI25" s="205"/>
      <c r="FJ25" s="275"/>
      <c r="FK25" s="291"/>
      <c r="FL25" s="525"/>
      <c r="FM25" s="148"/>
      <c r="FN25" s="288"/>
      <c r="FO25" s="275"/>
      <c r="FP25" s="275"/>
      <c r="FQ25" s="275"/>
      <c r="FR25" s="280"/>
      <c r="FS25" s="280"/>
      <c r="FT25" s="275"/>
      <c r="FU25" s="275"/>
      <c r="FV25" s="148"/>
      <c r="FW25" s="292"/>
      <c r="FX25" s="292"/>
      <c r="FY25" s="292"/>
      <c r="FZ25" s="292"/>
      <c r="GA25" s="292"/>
      <c r="GB25" s="292"/>
      <c r="GC25" s="292"/>
    </row>
    <row r="26" spans="1:185" ht="12" customHeight="1">
      <c r="A26" s="57" t="s">
        <v>219</v>
      </c>
      <c r="B26" s="502">
        <f>'T1'!G26</f>
        <v>690</v>
      </c>
      <c r="C26" s="271">
        <f>'T1'!H26</f>
        <v>0.004366812227074135</v>
      </c>
      <c r="D26" s="502">
        <v>268.11866000000003</v>
      </c>
      <c r="E26" s="271">
        <v>-0.041166326932017154</v>
      </c>
      <c r="F26" s="502">
        <v>310.086702</v>
      </c>
      <c r="G26" s="271">
        <f t="shared" si="1"/>
        <v>0.004313135009959446</v>
      </c>
      <c r="H26" s="502">
        <v>144.52157</v>
      </c>
      <c r="I26" s="271">
        <v>0.013794633407474333</v>
      </c>
      <c r="J26" s="502">
        <v>84</v>
      </c>
      <c r="K26" s="271">
        <v>0.030738082090925767</v>
      </c>
      <c r="L26" s="503">
        <f t="shared" si="2"/>
        <v>27.794637999999964</v>
      </c>
      <c r="M26" s="57" t="s">
        <v>219</v>
      </c>
      <c r="N26" s="816">
        <f t="shared" si="3"/>
        <v>0.3885777681159421</v>
      </c>
      <c r="O26" s="816">
        <f t="shared" si="4"/>
        <v>0.44940101739130434</v>
      </c>
      <c r="P26" s="816">
        <f t="shared" si="5"/>
        <v>0.20945155072463767</v>
      </c>
      <c r="Q26" s="816">
        <f t="shared" si="0"/>
        <v>0.12173913043478261</v>
      </c>
      <c r="R26" s="816">
        <f t="shared" si="6"/>
        <v>0.040282084057970964</v>
      </c>
      <c r="S26" s="1228"/>
      <c r="T26" s="108"/>
      <c r="U26" s="73"/>
      <c r="V26" s="296"/>
      <c r="W26" s="108"/>
      <c r="X26" s="108"/>
      <c r="Y26" s="73"/>
      <c r="Z26" s="213"/>
      <c r="AA26" s="148"/>
      <c r="AB26" s="108"/>
      <c r="AC26" s="73"/>
      <c r="AD26" s="108"/>
      <c r="AE26" s="73"/>
      <c r="AF26" s="108"/>
      <c r="AG26" s="73"/>
      <c r="AH26" s="273"/>
      <c r="AI26" s="108"/>
      <c r="AJ26" s="73"/>
      <c r="AK26" s="294"/>
      <c r="AL26" s="148"/>
      <c r="AM26" s="252"/>
      <c r="AN26" s="252"/>
      <c r="AO26" s="252"/>
      <c r="AP26" s="252"/>
      <c r="AQ26" s="252"/>
      <c r="AR26" s="274"/>
      <c r="AS26" s="274"/>
      <c r="AU26" s="148"/>
      <c r="AV26" s="275"/>
      <c r="AW26" s="73"/>
      <c r="AX26" s="273"/>
      <c r="AY26" s="275"/>
      <c r="AZ26" s="73"/>
      <c r="BB26" s="275"/>
      <c r="BC26" s="73"/>
      <c r="BE26" s="275"/>
      <c r="BF26" s="73"/>
      <c r="BG26" s="274"/>
      <c r="BH26" s="148"/>
      <c r="BI26" s="251"/>
      <c r="BJ26" s="251"/>
      <c r="BK26" s="251"/>
      <c r="BL26" s="276"/>
      <c r="BM26" s="274"/>
      <c r="BN26" s="274"/>
      <c r="BO26" s="274"/>
      <c r="BP26" s="274"/>
      <c r="BQ26" s="274"/>
      <c r="BR26" s="180"/>
      <c r="BS26" s="148"/>
      <c r="BT26" s="275"/>
      <c r="BU26" s="275"/>
      <c r="BV26" s="277"/>
      <c r="BW26" s="275"/>
      <c r="BX26" s="275"/>
      <c r="BY26" s="275"/>
      <c r="BZ26" s="275"/>
      <c r="CA26" s="275"/>
      <c r="CC26" s="148"/>
      <c r="CD26" s="149"/>
      <c r="CE26" s="149"/>
      <c r="CF26" s="149"/>
      <c r="CG26" s="149"/>
      <c r="CH26" s="149"/>
      <c r="CI26" s="149"/>
      <c r="CJ26" s="149"/>
      <c r="CK26" s="149"/>
      <c r="CL26" s="278"/>
      <c r="CM26" s="148"/>
      <c r="CN26" s="108"/>
      <c r="CO26" s="279"/>
      <c r="CP26" s="108"/>
      <c r="CQ26" s="108"/>
      <c r="CR26" s="108"/>
      <c r="CS26" s="108"/>
      <c r="CT26" s="108"/>
      <c r="CU26" s="280"/>
      <c r="CV26" s="176"/>
      <c r="CW26" s="148"/>
      <c r="CX26" s="281"/>
      <c r="CY26" s="281"/>
      <c r="CZ26" s="281"/>
      <c r="DA26" s="281"/>
      <c r="DB26" s="281"/>
      <c r="DC26" s="281"/>
      <c r="DD26" s="281"/>
      <c r="DE26" s="281"/>
      <c r="DF26" s="278"/>
      <c r="DY26" s="525"/>
      <c r="DZ26" s="525"/>
      <c r="EA26" s="525"/>
      <c r="EB26" s="148"/>
      <c r="EC26" s="108"/>
      <c r="ED26" s="286"/>
      <c r="EE26" s="286"/>
      <c r="EF26" s="287"/>
      <c r="EG26" s="287"/>
      <c r="EH26" s="287"/>
      <c r="EI26" s="148"/>
      <c r="EJ26" s="288"/>
      <c r="EK26" s="275"/>
      <c r="EL26" s="275"/>
      <c r="EM26" s="275"/>
      <c r="EN26" s="280"/>
      <c r="EO26" s="280"/>
      <c r="EP26" s="275"/>
      <c r="EQ26" s="275"/>
      <c r="ER26" s="289"/>
      <c r="ES26" s="148"/>
      <c r="ET26" s="275"/>
      <c r="EU26" s="73"/>
      <c r="EV26" s="542"/>
      <c r="EW26" s="275"/>
      <c r="EX26" s="73"/>
      <c r="EY26" s="543"/>
      <c r="EZ26" s="275"/>
      <c r="FA26" s="73"/>
      <c r="FC26" s="148"/>
      <c r="FD26" s="541"/>
      <c r="FE26" s="541"/>
      <c r="FF26" s="286"/>
      <c r="FG26" s="285"/>
      <c r="FH26" s="285"/>
      <c r="FI26" s="205"/>
      <c r="FJ26" s="275"/>
      <c r="FK26" s="291"/>
      <c r="FL26" s="525"/>
      <c r="FM26" s="148"/>
      <c r="FN26" s="288"/>
      <c r="FO26" s="275"/>
      <c r="FP26" s="275"/>
      <c r="FQ26" s="275"/>
      <c r="FR26" s="280"/>
      <c r="FS26" s="280"/>
      <c r="FT26" s="275"/>
      <c r="FU26" s="275"/>
      <c r="FV26" s="148"/>
      <c r="FW26" s="292"/>
      <c r="FX26" s="292"/>
      <c r="FY26" s="292"/>
      <c r="FZ26" s="292"/>
      <c r="GA26" s="292"/>
      <c r="GB26" s="292"/>
      <c r="GC26" s="292"/>
    </row>
    <row r="27" spans="1:185" ht="12" customHeight="1">
      <c r="A27" s="68" t="s">
        <v>220</v>
      </c>
      <c r="B27" s="504">
        <f>'T1'!G27</f>
        <v>1972.453577</v>
      </c>
      <c r="C27" s="293">
        <f>'T1'!H27</f>
        <v>0.010486397904637235</v>
      </c>
      <c r="D27" s="504">
        <v>898.235062</v>
      </c>
      <c r="E27" s="293">
        <v>0.09739160283629446</v>
      </c>
      <c r="F27" s="504">
        <v>808.410335</v>
      </c>
      <c r="G27" s="293">
        <f t="shared" si="1"/>
        <v>-0.004584212808693033</v>
      </c>
      <c r="H27" s="504">
        <v>408.958</v>
      </c>
      <c r="I27" s="293">
        <v>0</v>
      </c>
      <c r="J27" s="504">
        <v>237.1745660000001</v>
      </c>
      <c r="K27" s="293">
        <v>-0.1802161869701011</v>
      </c>
      <c r="L27" s="505">
        <f t="shared" si="2"/>
        <v>28.63361399999988</v>
      </c>
      <c r="M27" s="68" t="s">
        <v>220</v>
      </c>
      <c r="N27" s="817">
        <f t="shared" si="3"/>
        <v>0.4553897097878314</v>
      </c>
      <c r="O27" s="817">
        <f t="shared" si="4"/>
        <v>0.4098501198844692</v>
      </c>
      <c r="P27" s="817">
        <f t="shared" si="5"/>
        <v>0.20733466418104704</v>
      </c>
      <c r="Q27" s="817">
        <f t="shared" si="0"/>
        <v>0.12024342106987905</v>
      </c>
      <c r="R27" s="817">
        <f t="shared" si="6"/>
        <v>0.014516749257820368</v>
      </c>
      <c r="S27" s="1228"/>
      <c r="T27" s="108"/>
      <c r="U27" s="73"/>
      <c r="V27" s="296"/>
      <c r="W27" s="108"/>
      <c r="X27" s="108"/>
      <c r="Y27" s="73"/>
      <c r="Z27" s="213"/>
      <c r="AA27" s="148"/>
      <c r="AB27" s="108"/>
      <c r="AC27" s="73"/>
      <c r="AD27" s="108"/>
      <c r="AE27" s="73"/>
      <c r="AF27" s="108"/>
      <c r="AG27" s="73"/>
      <c r="AH27" s="273"/>
      <c r="AI27" s="108"/>
      <c r="AJ27" s="73"/>
      <c r="AK27" s="294"/>
      <c r="AL27" s="148"/>
      <c r="AM27" s="252"/>
      <c r="AN27" s="252"/>
      <c r="AO27" s="252"/>
      <c r="AP27" s="252"/>
      <c r="AQ27" s="252"/>
      <c r="AR27" s="274"/>
      <c r="AS27" s="274"/>
      <c r="AU27" s="148"/>
      <c r="AV27" s="275"/>
      <c r="AW27" s="73"/>
      <c r="AX27" s="273"/>
      <c r="AY27" s="275"/>
      <c r="AZ27" s="73"/>
      <c r="BB27" s="275"/>
      <c r="BC27" s="73"/>
      <c r="BE27" s="275"/>
      <c r="BF27" s="73"/>
      <c r="BG27" s="274"/>
      <c r="BH27" s="148"/>
      <c r="BI27" s="251"/>
      <c r="BJ27" s="251"/>
      <c r="BK27" s="251"/>
      <c r="BL27" s="276"/>
      <c r="BM27" s="274"/>
      <c r="BN27" s="274"/>
      <c r="BO27" s="274"/>
      <c r="BP27" s="274"/>
      <c r="BQ27" s="274"/>
      <c r="BR27" s="180"/>
      <c r="BS27" s="148"/>
      <c r="BT27" s="275"/>
      <c r="BU27" s="275"/>
      <c r="BV27" s="277"/>
      <c r="BW27" s="275"/>
      <c r="BX27" s="275"/>
      <c r="BY27" s="275"/>
      <c r="BZ27" s="275"/>
      <c r="CA27" s="275"/>
      <c r="CC27" s="148"/>
      <c r="CD27" s="149"/>
      <c r="CE27" s="149"/>
      <c r="CF27" s="149"/>
      <c r="CG27" s="149"/>
      <c r="CH27" s="149"/>
      <c r="CI27" s="149"/>
      <c r="CJ27" s="149"/>
      <c r="CK27" s="149"/>
      <c r="CL27" s="278"/>
      <c r="CM27" s="148"/>
      <c r="CN27" s="108"/>
      <c r="CO27" s="279"/>
      <c r="CP27" s="108"/>
      <c r="CQ27" s="108"/>
      <c r="CR27" s="108"/>
      <c r="CS27" s="108"/>
      <c r="CT27" s="108"/>
      <c r="CU27" s="280"/>
      <c r="CV27" s="480"/>
      <c r="CW27" s="148"/>
      <c r="CX27" s="281"/>
      <c r="CY27" s="281"/>
      <c r="CZ27" s="281"/>
      <c r="DA27" s="281"/>
      <c r="DB27" s="281"/>
      <c r="DC27" s="281"/>
      <c r="DD27" s="281"/>
      <c r="DE27" s="281"/>
      <c r="DF27" s="278"/>
      <c r="DY27" s="525"/>
      <c r="DZ27" s="525"/>
      <c r="EA27" s="525"/>
      <c r="EB27" s="148"/>
      <c r="EC27" s="108"/>
      <c r="ED27" s="286"/>
      <c r="EE27" s="286"/>
      <c r="EF27" s="287"/>
      <c r="EG27" s="287"/>
      <c r="EH27" s="287"/>
      <c r="EI27" s="148"/>
      <c r="EJ27" s="288"/>
      <c r="EK27" s="275"/>
      <c r="EL27" s="275"/>
      <c r="EM27" s="275"/>
      <c r="EN27" s="280"/>
      <c r="EO27" s="280"/>
      <c r="EP27" s="275"/>
      <c r="EQ27" s="275"/>
      <c r="ER27" s="289"/>
      <c r="ES27" s="148"/>
      <c r="ET27" s="275"/>
      <c r="EU27" s="73"/>
      <c r="EV27" s="542"/>
      <c r="EW27" s="275"/>
      <c r="EX27" s="73"/>
      <c r="EY27" s="543"/>
      <c r="EZ27" s="275"/>
      <c r="FA27" s="73"/>
      <c r="FC27" s="148"/>
      <c r="FD27" s="541"/>
      <c r="FE27" s="541"/>
      <c r="FF27" s="286"/>
      <c r="FG27" s="285"/>
      <c r="FH27" s="285"/>
      <c r="FI27" s="205"/>
      <c r="FJ27" s="275"/>
      <c r="FK27" s="291"/>
      <c r="FL27" s="525"/>
      <c r="FM27" s="148"/>
      <c r="FN27" s="288"/>
      <c r="FO27" s="275"/>
      <c r="FP27" s="275"/>
      <c r="FQ27" s="275"/>
      <c r="FR27" s="280"/>
      <c r="FS27" s="280"/>
      <c r="FT27" s="275"/>
      <c r="FU27" s="275"/>
      <c r="FV27" s="148"/>
      <c r="FW27" s="292"/>
      <c r="FX27" s="292"/>
      <c r="FY27" s="292"/>
      <c r="FZ27" s="292"/>
      <c r="GA27" s="292"/>
      <c r="GB27" s="292"/>
      <c r="GC27" s="292"/>
    </row>
    <row r="28" spans="1:185" ht="12" customHeight="1">
      <c r="A28" s="57" t="s">
        <v>221</v>
      </c>
      <c r="B28" s="502">
        <f>'T1'!G28</f>
        <v>2439.794</v>
      </c>
      <c r="C28" s="271">
        <f>'T1'!H28</f>
        <v>0.008383515670528086</v>
      </c>
      <c r="D28" s="502">
        <v>985.7</v>
      </c>
      <c r="E28" s="271">
        <v>-0.06692540704278682</v>
      </c>
      <c r="F28" s="502">
        <v>1028.82</v>
      </c>
      <c r="G28" s="271">
        <f t="shared" si="1"/>
        <v>0.09472228133645455</v>
      </c>
      <c r="H28" s="502">
        <v>581</v>
      </c>
      <c r="I28" s="271">
        <v>-0.0005160846378806649</v>
      </c>
      <c r="J28" s="502">
        <v>392.493</v>
      </c>
      <c r="K28" s="271">
        <v>-0.02050610166953659</v>
      </c>
      <c r="L28" s="503">
        <f t="shared" si="2"/>
        <v>32.78099999999989</v>
      </c>
      <c r="M28" s="57" t="s">
        <v>221</v>
      </c>
      <c r="N28" s="816">
        <f t="shared" si="3"/>
        <v>0.4040095188364264</v>
      </c>
      <c r="O28" s="816">
        <f t="shared" si="4"/>
        <v>0.42168314210134134</v>
      </c>
      <c r="P28" s="816">
        <f t="shared" si="5"/>
        <v>0.23813485892661432</v>
      </c>
      <c r="Q28" s="816">
        <f t="shared" si="0"/>
        <v>0.1608713686483367</v>
      </c>
      <c r="R28" s="816">
        <f t="shared" si="6"/>
        <v>0.013435970413895555</v>
      </c>
      <c r="S28" s="1228"/>
      <c r="T28" s="108"/>
      <c r="U28" s="73"/>
      <c r="V28" s="296"/>
      <c r="W28" s="108"/>
      <c r="X28" s="108"/>
      <c r="Y28" s="73"/>
      <c r="Z28" s="213"/>
      <c r="AA28" s="148"/>
      <c r="AB28" s="108"/>
      <c r="AC28" s="73"/>
      <c r="AD28" s="108"/>
      <c r="AE28" s="73"/>
      <c r="AF28" s="108"/>
      <c r="AG28" s="73"/>
      <c r="AH28" s="273"/>
      <c r="AI28" s="108"/>
      <c r="AJ28" s="73"/>
      <c r="AK28" s="294"/>
      <c r="AL28" s="148"/>
      <c r="AM28" s="252"/>
      <c r="AN28" s="252"/>
      <c r="AO28" s="252"/>
      <c r="AP28" s="252"/>
      <c r="AQ28" s="252"/>
      <c r="AR28" s="274"/>
      <c r="AS28" s="274"/>
      <c r="AU28" s="148"/>
      <c r="AV28" s="275"/>
      <c r="AW28" s="73"/>
      <c r="AX28" s="273"/>
      <c r="AY28" s="275"/>
      <c r="AZ28" s="73"/>
      <c r="BB28" s="275"/>
      <c r="BC28" s="73"/>
      <c r="BE28" s="275"/>
      <c r="BF28" s="73"/>
      <c r="BG28" s="274"/>
      <c r="BH28" s="148"/>
      <c r="BI28" s="251"/>
      <c r="BJ28" s="251"/>
      <c r="BK28" s="251"/>
      <c r="BL28" s="276"/>
      <c r="BM28" s="274"/>
      <c r="BN28" s="274"/>
      <c r="BO28" s="274"/>
      <c r="BP28" s="274"/>
      <c r="BQ28" s="274"/>
      <c r="BR28" s="180"/>
      <c r="BS28" s="148"/>
      <c r="BT28" s="275"/>
      <c r="BU28" s="275"/>
      <c r="BV28" s="277"/>
      <c r="BW28" s="275"/>
      <c r="BX28" s="275"/>
      <c r="BY28" s="275"/>
      <c r="BZ28" s="275"/>
      <c r="CA28" s="275"/>
      <c r="CC28" s="148"/>
      <c r="CD28" s="149"/>
      <c r="CE28" s="149"/>
      <c r="CF28" s="149"/>
      <c r="CG28" s="149"/>
      <c r="CH28" s="149"/>
      <c r="CI28" s="149"/>
      <c r="CJ28" s="149"/>
      <c r="CK28" s="149"/>
      <c r="CL28" s="278"/>
      <c r="CM28" s="148"/>
      <c r="CN28" s="108"/>
      <c r="CO28" s="279"/>
      <c r="CP28" s="108"/>
      <c r="CQ28" s="108"/>
      <c r="CR28" s="108"/>
      <c r="CS28" s="108"/>
      <c r="CT28" s="108"/>
      <c r="CU28" s="280"/>
      <c r="CV28" s="176"/>
      <c r="CW28" s="148"/>
      <c r="CX28" s="281"/>
      <c r="CY28" s="281"/>
      <c r="CZ28" s="281"/>
      <c r="DA28" s="281"/>
      <c r="DB28" s="281"/>
      <c r="DC28" s="281"/>
      <c r="DD28" s="281"/>
      <c r="DE28" s="281"/>
      <c r="DF28" s="278"/>
      <c r="DY28" s="525"/>
      <c r="DZ28" s="525"/>
      <c r="EA28" s="525"/>
      <c r="EB28" s="148"/>
      <c r="EC28" s="108"/>
      <c r="ED28" s="286"/>
      <c r="EE28" s="286"/>
      <c r="EF28" s="287"/>
      <c r="EG28" s="287"/>
      <c r="EH28" s="287"/>
      <c r="EI28" s="148"/>
      <c r="EJ28" s="288"/>
      <c r="EK28" s="275"/>
      <c r="EL28" s="275"/>
      <c r="EM28" s="275"/>
      <c r="EN28" s="280"/>
      <c r="EO28" s="280"/>
      <c r="EP28" s="275"/>
      <c r="EQ28" s="275"/>
      <c r="ER28" s="289"/>
      <c r="ES28" s="148"/>
      <c r="ET28" s="275"/>
      <c r="EU28" s="73"/>
      <c r="EV28" s="542"/>
      <c r="EW28" s="275"/>
      <c r="EX28" s="73"/>
      <c r="EY28" s="543"/>
      <c r="EZ28" s="275"/>
      <c r="FA28" s="73"/>
      <c r="FC28" s="148"/>
      <c r="FD28" s="541"/>
      <c r="FE28" s="541"/>
      <c r="FF28" s="286"/>
      <c r="FG28" s="285"/>
      <c r="FH28" s="285"/>
      <c r="FI28" s="205"/>
      <c r="FJ28" s="275"/>
      <c r="FK28" s="291"/>
      <c r="FL28" s="525"/>
      <c r="FM28" s="148"/>
      <c r="FN28" s="288"/>
      <c r="FO28" s="275"/>
      <c r="FP28" s="275"/>
      <c r="FQ28" s="275"/>
      <c r="FR28" s="280"/>
      <c r="FS28" s="280"/>
      <c r="FT28" s="275"/>
      <c r="FU28" s="275"/>
      <c r="FV28" s="148"/>
      <c r="FW28" s="292"/>
      <c r="FX28" s="292"/>
      <c r="FY28" s="292"/>
      <c r="FZ28" s="292"/>
      <c r="GA28" s="292"/>
      <c r="GB28" s="292"/>
      <c r="GC28" s="292"/>
    </row>
    <row r="29" spans="1:186" s="90" customFormat="1" ht="12" customHeight="1">
      <c r="A29" s="79" t="s">
        <v>222</v>
      </c>
      <c r="B29" s="508">
        <f>'T1'!G29</f>
        <v>22483.865295000003</v>
      </c>
      <c r="C29" s="308">
        <f>'T1'!H29</f>
        <v>0.011895804575105196</v>
      </c>
      <c r="D29" s="508">
        <v>9193.407484000001</v>
      </c>
      <c r="E29" s="308">
        <v>0.018025081566272805</v>
      </c>
      <c r="F29" s="508">
        <v>9811.500874</v>
      </c>
      <c r="G29" s="308">
        <f t="shared" si="1"/>
        <v>0.019318959516620327</v>
      </c>
      <c r="H29" s="508">
        <v>4636.920778</v>
      </c>
      <c r="I29" s="308">
        <v>0.005556138691939605</v>
      </c>
      <c r="J29" s="508">
        <v>3131.341723999999</v>
      </c>
      <c r="K29" s="308">
        <v>-0.044353785641902184</v>
      </c>
      <c r="L29" s="509">
        <f t="shared" si="2"/>
        <v>347.6152130000037</v>
      </c>
      <c r="M29" s="79" t="s">
        <v>222</v>
      </c>
      <c r="N29" s="818">
        <f t="shared" si="3"/>
        <v>0.40888910173485365</v>
      </c>
      <c r="O29" s="818">
        <f t="shared" si="4"/>
        <v>0.436379632472798</v>
      </c>
      <c r="P29" s="818">
        <f t="shared" si="5"/>
        <v>0.20623325736750278</v>
      </c>
      <c r="Q29" s="818">
        <f t="shared" si="0"/>
        <v>0.13927061396762377</v>
      </c>
      <c r="R29" s="818">
        <f t="shared" si="6"/>
        <v>0.01546065182472459</v>
      </c>
      <c r="S29" s="1228"/>
      <c r="T29" s="159"/>
      <c r="U29" s="84"/>
      <c r="V29" s="310"/>
      <c r="W29" s="159"/>
      <c r="X29" s="159"/>
      <c r="Y29" s="84"/>
      <c r="Z29" s="309"/>
      <c r="AA29" s="158"/>
      <c r="AB29" s="159"/>
      <c r="AC29" s="84"/>
      <c r="AD29" s="159"/>
      <c r="AE29" s="84"/>
      <c r="AF29" s="159"/>
      <c r="AG29" s="84"/>
      <c r="AH29" s="310"/>
      <c r="AI29" s="159"/>
      <c r="AJ29" s="84"/>
      <c r="AK29" s="204"/>
      <c r="AL29" s="158"/>
      <c r="AM29" s="307"/>
      <c r="AN29" s="307"/>
      <c r="AO29" s="307"/>
      <c r="AP29" s="307"/>
      <c r="AQ29" s="307"/>
      <c r="AR29" s="311"/>
      <c r="AS29" s="311"/>
      <c r="AU29" s="158"/>
      <c r="AV29" s="312"/>
      <c r="AW29" s="84"/>
      <c r="AX29" s="310"/>
      <c r="AY29" s="312"/>
      <c r="AZ29" s="84"/>
      <c r="BB29" s="312"/>
      <c r="BC29" s="84"/>
      <c r="BD29" s="157"/>
      <c r="BE29" s="312"/>
      <c r="BF29" s="84"/>
      <c r="BG29" s="311"/>
      <c r="BH29" s="158"/>
      <c r="BI29" s="306"/>
      <c r="BJ29" s="306"/>
      <c r="BK29" s="306"/>
      <c r="BL29" s="304"/>
      <c r="BM29" s="311"/>
      <c r="BN29" s="311"/>
      <c r="BO29" s="311"/>
      <c r="BP29" s="311"/>
      <c r="BQ29" s="311"/>
      <c r="BS29" s="158"/>
      <c r="BT29" s="312"/>
      <c r="BU29" s="312"/>
      <c r="BV29" s="313"/>
      <c r="BW29" s="312"/>
      <c r="BX29" s="312"/>
      <c r="BY29" s="312"/>
      <c r="BZ29" s="312"/>
      <c r="CA29" s="312"/>
      <c r="CC29" s="158"/>
      <c r="CD29" s="160"/>
      <c r="CE29" s="160"/>
      <c r="CF29" s="160"/>
      <c r="CG29" s="160"/>
      <c r="CH29" s="160"/>
      <c r="CI29" s="160"/>
      <c r="CJ29" s="160"/>
      <c r="CK29" s="160"/>
      <c r="CL29" s="314"/>
      <c r="CM29" s="158"/>
      <c r="CN29" s="159"/>
      <c r="CO29" s="315"/>
      <c r="CP29" s="159"/>
      <c r="CQ29" s="159"/>
      <c r="CR29" s="159"/>
      <c r="CS29" s="159"/>
      <c r="CT29" s="159"/>
      <c r="CU29" s="316"/>
      <c r="CV29" s="328"/>
      <c r="CW29" s="158"/>
      <c r="CX29" s="317"/>
      <c r="CY29" s="317"/>
      <c r="CZ29" s="317"/>
      <c r="DA29" s="317"/>
      <c r="DB29" s="317"/>
      <c r="DC29" s="317"/>
      <c r="DD29" s="317"/>
      <c r="DE29" s="317"/>
      <c r="DF29" s="314"/>
      <c r="EB29" s="158"/>
      <c r="EC29" s="159"/>
      <c r="ED29" s="322"/>
      <c r="EE29" s="322"/>
      <c r="EF29" s="323"/>
      <c r="EG29" s="323"/>
      <c r="EH29" s="323"/>
      <c r="EI29" s="158"/>
      <c r="EJ29" s="324"/>
      <c r="EK29" s="312"/>
      <c r="EL29" s="312"/>
      <c r="EM29" s="312"/>
      <c r="EN29" s="316"/>
      <c r="EO29" s="316"/>
      <c r="EP29" s="312"/>
      <c r="EQ29" s="312"/>
      <c r="ER29" s="289"/>
      <c r="ES29" s="158"/>
      <c r="ET29" s="312"/>
      <c r="EU29" s="84"/>
      <c r="EV29" s="319"/>
      <c r="EW29" s="312"/>
      <c r="EX29" s="84"/>
      <c r="EY29" s="84"/>
      <c r="EZ29" s="312"/>
      <c r="FA29" s="84"/>
      <c r="FC29" s="158"/>
      <c r="FD29" s="544"/>
      <c r="FE29" s="544"/>
      <c r="FF29" s="322"/>
      <c r="FG29" s="321"/>
      <c r="FH29" s="321"/>
      <c r="FI29" s="204"/>
      <c r="FJ29" s="312"/>
      <c r="FK29" s="326"/>
      <c r="FL29" s="525"/>
      <c r="FM29" s="158"/>
      <c r="FN29" s="324"/>
      <c r="FO29" s="312"/>
      <c r="FP29" s="312"/>
      <c r="FQ29" s="312"/>
      <c r="FR29" s="316"/>
      <c r="FS29" s="316"/>
      <c r="FT29" s="312"/>
      <c r="FU29" s="312"/>
      <c r="FV29" s="158"/>
      <c r="FW29" s="327"/>
      <c r="FX29" s="327"/>
      <c r="FY29" s="327"/>
      <c r="FZ29" s="327"/>
      <c r="GA29" s="327"/>
      <c r="GB29" s="327"/>
      <c r="GC29" s="327"/>
      <c r="GD29" s="9"/>
    </row>
    <row r="30" spans="1:185" ht="12" customHeight="1">
      <c r="A30" s="57" t="s">
        <v>223</v>
      </c>
      <c r="B30" s="502">
        <f>'T1'!G30</f>
        <v>5441.00305</v>
      </c>
      <c r="C30" s="271">
        <f>'T1'!H30</f>
        <v>0.011348256024684256</v>
      </c>
      <c r="D30" s="502">
        <v>2925.23</v>
      </c>
      <c r="E30" s="271">
        <v>-0.0004561661880053691</v>
      </c>
      <c r="F30" s="502">
        <v>1567.102</v>
      </c>
      <c r="G30" s="271">
        <f t="shared" si="1"/>
        <v>0.08044406325322817</v>
      </c>
      <c r="H30" s="502">
        <v>734.695</v>
      </c>
      <c r="I30" s="271">
        <v>0</v>
      </c>
      <c r="J30" s="502">
        <v>856.5610499999998</v>
      </c>
      <c r="K30" s="271">
        <v>-0.05574921207805272</v>
      </c>
      <c r="L30" s="503">
        <f t="shared" si="2"/>
        <v>92.11000000000035</v>
      </c>
      <c r="M30" s="57" t="s">
        <v>272</v>
      </c>
      <c r="N30" s="816">
        <f t="shared" si="3"/>
        <v>0.5376269730266002</v>
      </c>
      <c r="O30" s="816">
        <f t="shared" si="4"/>
        <v>0.2880171147854806</v>
      </c>
      <c r="P30" s="816">
        <f t="shared" si="5"/>
        <v>0.13502933066725628</v>
      </c>
      <c r="Q30" s="816">
        <f t="shared" si="0"/>
        <v>0.15742704830867532</v>
      </c>
      <c r="R30" s="816">
        <f t="shared" si="6"/>
        <v>0.0169288638792438</v>
      </c>
      <c r="S30" s="1228"/>
      <c r="T30" s="108"/>
      <c r="U30" s="73"/>
      <c r="V30" s="296"/>
      <c r="W30" s="108"/>
      <c r="X30" s="108"/>
      <c r="Y30" s="73"/>
      <c r="Z30" s="213"/>
      <c r="AA30" s="148"/>
      <c r="AB30" s="108"/>
      <c r="AC30" s="73"/>
      <c r="AD30" s="108"/>
      <c r="AE30" s="73"/>
      <c r="AF30" s="108"/>
      <c r="AG30" s="73"/>
      <c r="AH30" s="273"/>
      <c r="AI30" s="108"/>
      <c r="AJ30" s="73"/>
      <c r="AK30" s="294"/>
      <c r="AL30" s="148"/>
      <c r="AM30" s="252"/>
      <c r="AN30" s="252"/>
      <c r="AO30" s="252"/>
      <c r="AP30" s="252"/>
      <c r="AQ30" s="252"/>
      <c r="AR30" s="274"/>
      <c r="AS30" s="274"/>
      <c r="AU30" s="148"/>
      <c r="AV30" s="275"/>
      <c r="AW30" s="73"/>
      <c r="AX30" s="273"/>
      <c r="AY30" s="275"/>
      <c r="AZ30" s="73"/>
      <c r="BB30" s="275"/>
      <c r="BC30" s="73"/>
      <c r="BE30" s="275"/>
      <c r="BF30" s="73"/>
      <c r="BG30" s="274"/>
      <c r="BH30" s="148"/>
      <c r="BI30" s="251"/>
      <c r="BJ30" s="251"/>
      <c r="BK30" s="251"/>
      <c r="BL30" s="276"/>
      <c r="BM30" s="274"/>
      <c r="BN30" s="274"/>
      <c r="BO30" s="274"/>
      <c r="BP30" s="274"/>
      <c r="BQ30" s="274"/>
      <c r="BR30" s="180"/>
      <c r="BS30" s="148"/>
      <c r="BT30" s="275"/>
      <c r="BU30" s="275"/>
      <c r="BV30" s="277"/>
      <c r="BW30" s="275"/>
      <c r="BX30" s="275"/>
      <c r="BY30" s="275"/>
      <c r="BZ30" s="275"/>
      <c r="CA30" s="275"/>
      <c r="CC30" s="148"/>
      <c r="CD30" s="149"/>
      <c r="CE30" s="149"/>
      <c r="CF30" s="149"/>
      <c r="CG30" s="149"/>
      <c r="CH30" s="149"/>
      <c r="CI30" s="149"/>
      <c r="CJ30" s="149"/>
      <c r="CK30" s="149"/>
      <c r="CL30" s="278"/>
      <c r="CM30" s="148"/>
      <c r="CN30" s="108"/>
      <c r="CO30" s="279"/>
      <c r="CP30" s="108"/>
      <c r="CQ30" s="108"/>
      <c r="CR30" s="108"/>
      <c r="CS30" s="108"/>
      <c r="CT30" s="108"/>
      <c r="CU30" s="280"/>
      <c r="CV30" s="176"/>
      <c r="CW30" s="148"/>
      <c r="CX30" s="281"/>
      <c r="CY30" s="281"/>
      <c r="CZ30" s="281"/>
      <c r="DA30" s="281"/>
      <c r="DB30" s="281"/>
      <c r="DC30" s="281"/>
      <c r="DD30" s="281"/>
      <c r="DE30" s="281"/>
      <c r="DF30" s="278"/>
      <c r="DY30" s="525"/>
      <c r="DZ30" s="525"/>
      <c r="EA30" s="525"/>
      <c r="EB30" s="148"/>
      <c r="EC30" s="108"/>
      <c r="ED30" s="286"/>
      <c r="EE30" s="286"/>
      <c r="EF30" s="287"/>
      <c r="EG30" s="287"/>
      <c r="EH30" s="287"/>
      <c r="EI30" s="148"/>
      <c r="EJ30" s="288"/>
      <c r="EK30" s="275"/>
      <c r="EL30" s="275"/>
      <c r="EM30" s="275"/>
      <c r="EN30" s="280"/>
      <c r="EO30" s="280"/>
      <c r="EP30" s="275"/>
      <c r="EQ30" s="275"/>
      <c r="ER30" s="289"/>
      <c r="ES30" s="148"/>
      <c r="ET30" s="275"/>
      <c r="EU30" s="73"/>
      <c r="EV30" s="542"/>
      <c r="EW30" s="275"/>
      <c r="EX30" s="73"/>
      <c r="EY30" s="543"/>
      <c r="EZ30" s="275"/>
      <c r="FA30" s="73"/>
      <c r="FC30" s="148"/>
      <c r="FD30" s="541"/>
      <c r="FE30" s="541"/>
      <c r="FF30" s="286"/>
      <c r="FG30" s="285"/>
      <c r="FH30" s="285"/>
      <c r="FI30" s="205"/>
      <c r="FJ30" s="275"/>
      <c r="FK30" s="291"/>
      <c r="FL30" s="525"/>
      <c r="FM30" s="148"/>
      <c r="FN30" s="288"/>
      <c r="FO30" s="275"/>
      <c r="FP30" s="275"/>
      <c r="FQ30" s="275"/>
      <c r="FR30" s="280"/>
      <c r="FS30" s="280"/>
      <c r="FT30" s="275"/>
      <c r="FU30" s="275"/>
      <c r="FV30" s="148"/>
      <c r="FW30" s="292"/>
      <c r="FX30" s="292"/>
      <c r="FY30" s="292"/>
      <c r="FZ30" s="292"/>
      <c r="GA30" s="292"/>
      <c r="GB30" s="292"/>
      <c r="GC30" s="292"/>
    </row>
    <row r="31" spans="1:186" s="99" customFormat="1" ht="12" customHeight="1">
      <c r="A31" s="91" t="s">
        <v>224</v>
      </c>
      <c r="B31" s="510">
        <f>'T1'!G31</f>
        <v>27279.836459000002</v>
      </c>
      <c r="C31" s="344">
        <f>'T1'!H31</f>
        <v>0.006158686700296512</v>
      </c>
      <c r="D31" s="510">
        <v>11473.605598000002</v>
      </c>
      <c r="E31" s="344">
        <v>0.00026589827966128077</v>
      </c>
      <c r="F31" s="510">
        <v>11378.602874</v>
      </c>
      <c r="G31" s="344">
        <f t="shared" si="1"/>
        <v>0.027323434306725236</v>
      </c>
      <c r="H31" s="510">
        <v>5371.615778</v>
      </c>
      <c r="I31" s="344">
        <v>0.004792563809841388</v>
      </c>
      <c r="J31" s="510">
        <v>3987.902774</v>
      </c>
      <c r="K31" s="344">
        <v>-0.04682454152662241</v>
      </c>
      <c r="L31" s="511">
        <f t="shared" si="2"/>
        <v>439.7252129999997</v>
      </c>
      <c r="M31" s="91" t="s">
        <v>224</v>
      </c>
      <c r="N31" s="819">
        <f t="shared" si="3"/>
        <v>0.42058923686159777</v>
      </c>
      <c r="O31" s="819">
        <f t="shared" si="4"/>
        <v>0.4171067114387351</v>
      </c>
      <c r="P31" s="819">
        <f t="shared" si="5"/>
        <v>0.19690791717440184</v>
      </c>
      <c r="Q31" s="819">
        <f t="shared" si="0"/>
        <v>0.14618499564664122</v>
      </c>
      <c r="R31" s="819">
        <f t="shared" si="6"/>
        <v>0.016119056053025868</v>
      </c>
      <c r="S31" s="1228"/>
      <c r="T31" s="159"/>
      <c r="U31" s="331"/>
      <c r="V31" s="337"/>
      <c r="W31" s="159"/>
      <c r="X31" s="159"/>
      <c r="Y31" s="331"/>
      <c r="Z31" s="213"/>
      <c r="AA31" s="158"/>
      <c r="AB31" s="159"/>
      <c r="AC31" s="84"/>
      <c r="AD31" s="159"/>
      <c r="AE31" s="84"/>
      <c r="AF31" s="159"/>
      <c r="AG31" s="84"/>
      <c r="AH31" s="310"/>
      <c r="AI31" s="159"/>
      <c r="AJ31" s="331"/>
      <c r="AK31" s="236"/>
      <c r="AL31" s="158"/>
      <c r="AM31" s="307"/>
      <c r="AN31" s="307"/>
      <c r="AO31" s="307"/>
      <c r="AP31" s="307"/>
      <c r="AQ31" s="307"/>
      <c r="AR31" s="311"/>
      <c r="AS31" s="311"/>
      <c r="AU31" s="158"/>
      <c r="AV31" s="312"/>
      <c r="AW31" s="84"/>
      <c r="AX31" s="310"/>
      <c r="AY31" s="312"/>
      <c r="AZ31" s="84"/>
      <c r="BB31" s="312"/>
      <c r="BC31" s="84"/>
      <c r="BD31" s="180"/>
      <c r="BE31" s="312"/>
      <c r="BF31" s="331"/>
      <c r="BG31" s="332"/>
      <c r="BH31" s="158"/>
      <c r="BI31" s="306"/>
      <c r="BJ31" s="306"/>
      <c r="BK31" s="306"/>
      <c r="BL31" s="304"/>
      <c r="BM31" s="311"/>
      <c r="BN31" s="311"/>
      <c r="BO31" s="311"/>
      <c r="BP31" s="311"/>
      <c r="BQ31" s="311"/>
      <c r="BS31" s="158"/>
      <c r="BT31" s="312"/>
      <c r="BU31" s="312"/>
      <c r="BV31" s="313"/>
      <c r="BW31" s="312"/>
      <c r="BX31" s="312"/>
      <c r="BY31" s="312"/>
      <c r="BZ31" s="312"/>
      <c r="CA31" s="312"/>
      <c r="CC31" s="158"/>
      <c r="CD31" s="160"/>
      <c r="CE31" s="333"/>
      <c r="CF31" s="333"/>
      <c r="CG31" s="333"/>
      <c r="CH31" s="160"/>
      <c r="CI31" s="160"/>
      <c r="CJ31" s="333"/>
      <c r="CK31" s="160"/>
      <c r="CL31" s="334"/>
      <c r="CM31" s="158"/>
      <c r="CN31" s="159"/>
      <c r="CO31" s="315"/>
      <c r="CP31" s="159"/>
      <c r="CQ31" s="159"/>
      <c r="CR31" s="159"/>
      <c r="CS31" s="159"/>
      <c r="CT31" s="159"/>
      <c r="CU31" s="316"/>
      <c r="CV31" s="342"/>
      <c r="CW31" s="158"/>
      <c r="CX31" s="317"/>
      <c r="CY31" s="335"/>
      <c r="CZ31" s="335"/>
      <c r="DA31" s="335"/>
      <c r="DB31" s="317"/>
      <c r="DC31" s="317"/>
      <c r="DD31" s="317"/>
      <c r="DE31" s="335"/>
      <c r="DF31" s="334"/>
      <c r="EB31" s="158"/>
      <c r="EC31" s="159"/>
      <c r="ED31" s="322"/>
      <c r="EE31" s="322"/>
      <c r="EF31" s="323"/>
      <c r="EG31" s="323"/>
      <c r="EH31" s="340"/>
      <c r="EI31" s="158"/>
      <c r="EJ31" s="324"/>
      <c r="EK31" s="312"/>
      <c r="EL31" s="312"/>
      <c r="EM31" s="312"/>
      <c r="EN31" s="316"/>
      <c r="EO31" s="316"/>
      <c r="EP31" s="312"/>
      <c r="EQ31" s="312"/>
      <c r="ER31" s="289"/>
      <c r="ES31" s="158"/>
      <c r="ET31" s="336"/>
      <c r="EU31" s="331"/>
      <c r="EV31" s="338"/>
      <c r="EW31" s="312"/>
      <c r="EX31" s="331"/>
      <c r="EY31" s="331"/>
      <c r="EZ31" s="312"/>
      <c r="FA31" s="331"/>
      <c r="FC31" s="158"/>
      <c r="FD31" s="544"/>
      <c r="FE31" s="544"/>
      <c r="FF31" s="322"/>
      <c r="FG31" s="321"/>
      <c r="FH31" s="321"/>
      <c r="FI31" s="204"/>
      <c r="FJ31" s="312"/>
      <c r="FK31" s="326"/>
      <c r="FL31" s="545"/>
      <c r="FM31" s="158"/>
      <c r="FN31" s="324"/>
      <c r="FO31" s="312"/>
      <c r="FP31" s="312"/>
      <c r="FQ31" s="312"/>
      <c r="FR31" s="316"/>
      <c r="FS31" s="316"/>
      <c r="FT31" s="312"/>
      <c r="FU31" s="312"/>
      <c r="FV31" s="158"/>
      <c r="FW31" s="327"/>
      <c r="FX31" s="327"/>
      <c r="FY31" s="327"/>
      <c r="FZ31" s="327"/>
      <c r="GA31" s="327"/>
      <c r="GB31" s="327"/>
      <c r="GC31" s="327"/>
      <c r="GD31" s="9"/>
    </row>
    <row r="32" spans="1:185" ht="12" customHeight="1">
      <c r="A32" s="57" t="s">
        <v>225</v>
      </c>
      <c r="B32" s="502">
        <f>'T1'!G32</f>
        <v>377.97923699999996</v>
      </c>
      <c r="C32" s="271">
        <f>'T1'!H32</f>
        <v>-0.10673893173852367</v>
      </c>
      <c r="D32" s="502">
        <v>177.180139</v>
      </c>
      <c r="E32" s="271">
        <v>0.027307949457833658</v>
      </c>
      <c r="F32" s="502">
        <v>177.61765499999998</v>
      </c>
      <c r="G32" s="271">
        <f t="shared" si="1"/>
        <v>-0.22091530010655958</v>
      </c>
      <c r="H32" s="502">
        <v>15.66</v>
      </c>
      <c r="I32" s="271">
        <v>0.007937670061322732</v>
      </c>
      <c r="J32" s="502">
        <v>20</v>
      </c>
      <c r="K32" s="271">
        <v>0</v>
      </c>
      <c r="L32" s="503">
        <f t="shared" si="2"/>
        <v>3.181442999999973</v>
      </c>
      <c r="M32" s="57" t="s">
        <v>225</v>
      </c>
      <c r="N32" s="816">
        <f t="shared" si="3"/>
        <v>0.46875627456753666</v>
      </c>
      <c r="O32" s="816">
        <f t="shared" si="4"/>
        <v>0.4699137878835392</v>
      </c>
      <c r="P32" s="816">
        <f t="shared" si="5"/>
        <v>0.04143084716581933</v>
      </c>
      <c r="Q32" s="816">
        <f t="shared" si="0"/>
        <v>0.0529129593433197</v>
      </c>
      <c r="R32" s="816">
        <f t="shared" si="6"/>
        <v>0.008416978205604383</v>
      </c>
      <c r="S32" s="1228"/>
      <c r="T32" s="108"/>
      <c r="U32" s="73"/>
      <c r="V32" s="296"/>
      <c r="W32" s="108"/>
      <c r="X32" s="108"/>
      <c r="Y32" s="73"/>
      <c r="Z32" s="213"/>
      <c r="AA32" s="148"/>
      <c r="AB32" s="108"/>
      <c r="AC32" s="73"/>
      <c r="AD32" s="108"/>
      <c r="AE32" s="73"/>
      <c r="AF32" s="108"/>
      <c r="AG32" s="73"/>
      <c r="AH32" s="273"/>
      <c r="AI32" s="108"/>
      <c r="AJ32" s="73"/>
      <c r="AK32" s="294"/>
      <c r="AL32" s="148"/>
      <c r="AM32" s="252"/>
      <c r="AN32" s="252"/>
      <c r="AO32" s="252"/>
      <c r="AP32" s="252"/>
      <c r="AQ32" s="252"/>
      <c r="AR32" s="274"/>
      <c r="AS32" s="274"/>
      <c r="AU32" s="148"/>
      <c r="AV32" s="275"/>
      <c r="AW32" s="73"/>
      <c r="AX32" s="273"/>
      <c r="AY32" s="275"/>
      <c r="AZ32" s="73"/>
      <c r="BB32" s="275"/>
      <c r="BC32" s="73"/>
      <c r="BE32" s="275"/>
      <c r="BF32" s="73"/>
      <c r="BG32" s="274"/>
      <c r="BH32" s="148"/>
      <c r="BI32" s="251"/>
      <c r="BJ32" s="251"/>
      <c r="BK32" s="251"/>
      <c r="BL32" s="276"/>
      <c r="BM32" s="274"/>
      <c r="BN32" s="274"/>
      <c r="BO32" s="274"/>
      <c r="BP32" s="274"/>
      <c r="BQ32" s="274"/>
      <c r="BR32" s="180"/>
      <c r="BS32" s="148"/>
      <c r="BT32" s="275"/>
      <c r="BU32" s="275"/>
      <c r="BV32" s="277"/>
      <c r="BW32" s="275"/>
      <c r="BX32" s="275"/>
      <c r="BY32" s="275"/>
      <c r="BZ32" s="275"/>
      <c r="CA32" s="275"/>
      <c r="CC32" s="148"/>
      <c r="CD32" s="149"/>
      <c r="CE32" s="149"/>
      <c r="CF32" s="149"/>
      <c r="CG32" s="149"/>
      <c r="CH32" s="149"/>
      <c r="CI32" s="149"/>
      <c r="CJ32" s="149"/>
      <c r="CK32" s="149"/>
      <c r="CL32" s="278"/>
      <c r="CM32" s="148"/>
      <c r="CN32" s="108"/>
      <c r="CO32" s="279"/>
      <c r="CP32" s="108"/>
      <c r="CQ32" s="108"/>
      <c r="CR32" s="108"/>
      <c r="CS32" s="108"/>
      <c r="CT32" s="108"/>
      <c r="CU32" s="280"/>
      <c r="CV32" s="176"/>
      <c r="CW32" s="148"/>
      <c r="CX32" s="281"/>
      <c r="CY32" s="281"/>
      <c r="CZ32" s="281"/>
      <c r="DA32" s="281"/>
      <c r="DB32" s="281"/>
      <c r="DC32" s="281"/>
      <c r="DD32" s="281"/>
      <c r="DE32" s="281"/>
      <c r="DF32" s="278"/>
      <c r="DY32" s="525"/>
      <c r="DZ32" s="525"/>
      <c r="EA32" s="525"/>
      <c r="EB32" s="148"/>
      <c r="EC32" s="108"/>
      <c r="ED32" s="286"/>
      <c r="EE32" s="286"/>
      <c r="EF32" s="287"/>
      <c r="EG32" s="287"/>
      <c r="EH32" s="287"/>
      <c r="EI32" s="148"/>
      <c r="EJ32" s="288"/>
      <c r="EK32" s="275"/>
      <c r="EL32" s="275"/>
      <c r="EM32" s="275"/>
      <c r="EN32" s="280"/>
      <c r="EO32" s="280"/>
      <c r="EP32" s="275"/>
      <c r="EQ32" s="275"/>
      <c r="ER32" s="289"/>
      <c r="ES32" s="148"/>
      <c r="ET32" s="275"/>
      <c r="EU32" s="73"/>
      <c r="EV32" s="542"/>
      <c r="EW32" s="275"/>
      <c r="EX32" s="73"/>
      <c r="EY32" s="543"/>
      <c r="EZ32" s="275"/>
      <c r="FA32" s="73"/>
      <c r="FC32" s="148"/>
      <c r="FD32" s="541"/>
      <c r="FE32" s="541"/>
      <c r="FF32" s="286"/>
      <c r="FG32" s="285"/>
      <c r="FH32" s="285"/>
      <c r="FI32" s="205"/>
      <c r="FJ32" s="275"/>
      <c r="FK32" s="291"/>
      <c r="FL32" s="525"/>
      <c r="FM32" s="148"/>
      <c r="FN32" s="288"/>
      <c r="FO32" s="275"/>
      <c r="FP32" s="275"/>
      <c r="FQ32" s="275"/>
      <c r="FR32" s="280"/>
      <c r="FS32" s="280"/>
      <c r="FT32" s="275"/>
      <c r="FU32" s="275"/>
      <c r="FV32" s="148"/>
      <c r="FW32" s="292"/>
      <c r="FX32" s="292"/>
      <c r="FY32" s="292"/>
      <c r="FZ32" s="292"/>
      <c r="GA32" s="292"/>
      <c r="GB32" s="292"/>
      <c r="GC32" s="292"/>
    </row>
    <row r="33" spans="1:185" ht="12" customHeight="1">
      <c r="A33" s="68" t="s">
        <v>226</v>
      </c>
      <c r="B33" s="504">
        <f>'T1'!G33</f>
        <v>139.44881700000002</v>
      </c>
      <c r="C33" s="293">
        <f>'T1'!H33</f>
        <v>-0.09942202940641576</v>
      </c>
      <c r="D33" s="504">
        <v>68.13030599999999</v>
      </c>
      <c r="E33" s="293">
        <v>0.0428515305388506</v>
      </c>
      <c r="F33" s="504">
        <v>71.008511</v>
      </c>
      <c r="G33" s="293">
        <f t="shared" si="1"/>
        <v>-0.015662522501891485</v>
      </c>
      <c r="H33" s="504">
        <v>5.38</v>
      </c>
      <c r="I33" s="293">
        <v>0.003965851725067138</v>
      </c>
      <c r="J33" s="504">
        <v>0</v>
      </c>
      <c r="K33" s="1148" t="s">
        <v>271</v>
      </c>
      <c r="L33" s="505">
        <f t="shared" si="2"/>
        <v>0.3100000000000307</v>
      </c>
      <c r="M33" s="68" t="s">
        <v>226</v>
      </c>
      <c r="N33" s="817">
        <f t="shared" si="3"/>
        <v>0.48856854769875874</v>
      </c>
      <c r="O33" s="817">
        <f t="shared" si="4"/>
        <v>0.5092084144392561</v>
      </c>
      <c r="P33" s="817">
        <f t="shared" si="5"/>
        <v>0.03858046354025362</v>
      </c>
      <c r="Q33" s="817">
        <f t="shared" si="0"/>
        <v>0</v>
      </c>
      <c r="R33" s="817">
        <f>L33/B33</f>
        <v>0.002223037861985094</v>
      </c>
      <c r="S33" s="1228"/>
      <c r="T33" s="108"/>
      <c r="U33" s="73"/>
      <c r="V33" s="296"/>
      <c r="W33" s="108"/>
      <c r="X33" s="108"/>
      <c r="Y33" s="73"/>
      <c r="Z33" s="213"/>
      <c r="AA33" s="148"/>
      <c r="AB33" s="108"/>
      <c r="AC33" s="73"/>
      <c r="AD33" s="108"/>
      <c r="AE33" s="73"/>
      <c r="AF33" s="108"/>
      <c r="AG33" s="73"/>
      <c r="AH33" s="273"/>
      <c r="AI33" s="108"/>
      <c r="AJ33" s="73"/>
      <c r="AK33" s="294"/>
      <c r="AL33" s="148"/>
      <c r="AM33" s="252"/>
      <c r="AN33" s="252"/>
      <c r="AO33" s="252"/>
      <c r="AP33" s="252"/>
      <c r="AQ33" s="252"/>
      <c r="AR33" s="274"/>
      <c r="AS33" s="274"/>
      <c r="AU33" s="148"/>
      <c r="AV33" s="275"/>
      <c r="AW33" s="73"/>
      <c r="AX33" s="273"/>
      <c r="AY33" s="275"/>
      <c r="AZ33" s="73"/>
      <c r="BB33" s="275"/>
      <c r="BC33" s="73"/>
      <c r="BE33" s="275"/>
      <c r="BF33" s="73"/>
      <c r="BG33" s="274"/>
      <c r="BH33" s="148"/>
      <c r="BI33" s="251"/>
      <c r="BJ33" s="251"/>
      <c r="BK33" s="251"/>
      <c r="BL33" s="276"/>
      <c r="BM33" s="274"/>
      <c r="BN33" s="274"/>
      <c r="BO33" s="274"/>
      <c r="BP33" s="274"/>
      <c r="BQ33" s="274"/>
      <c r="BR33" s="180"/>
      <c r="BS33" s="148"/>
      <c r="BT33" s="275"/>
      <c r="BU33" s="275"/>
      <c r="BV33" s="277"/>
      <c r="BW33" s="275"/>
      <c r="BX33" s="275"/>
      <c r="BY33" s="275"/>
      <c r="BZ33" s="275"/>
      <c r="CA33" s="275"/>
      <c r="CC33" s="148"/>
      <c r="CD33" s="149"/>
      <c r="CE33" s="149"/>
      <c r="CF33" s="149"/>
      <c r="CG33" s="149"/>
      <c r="CH33" s="149"/>
      <c r="CI33" s="149"/>
      <c r="CJ33" s="149"/>
      <c r="CK33" s="149"/>
      <c r="CL33" s="278"/>
      <c r="CM33" s="148"/>
      <c r="CN33" s="108"/>
      <c r="CO33" s="279"/>
      <c r="CP33" s="108"/>
      <c r="CQ33" s="108"/>
      <c r="CR33" s="108"/>
      <c r="CS33" s="108"/>
      <c r="CT33" s="108"/>
      <c r="CU33" s="280"/>
      <c r="CV33" s="480"/>
      <c r="CW33" s="148"/>
      <c r="CX33" s="281"/>
      <c r="CY33" s="281"/>
      <c r="CZ33" s="281"/>
      <c r="DA33" s="281"/>
      <c r="DB33" s="281"/>
      <c r="DC33" s="281"/>
      <c r="DD33" s="281"/>
      <c r="DE33" s="281"/>
      <c r="DF33" s="278"/>
      <c r="DY33" s="525"/>
      <c r="DZ33" s="525"/>
      <c r="EA33" s="525"/>
      <c r="EB33" s="148"/>
      <c r="EC33" s="108"/>
      <c r="ED33" s="286"/>
      <c r="EE33" s="286"/>
      <c r="EF33" s="287"/>
      <c r="EG33" s="287"/>
      <c r="EH33" s="287"/>
      <c r="EI33" s="148"/>
      <c r="EJ33" s="288"/>
      <c r="EK33" s="275"/>
      <c r="EL33" s="275"/>
      <c r="EM33" s="275"/>
      <c r="EN33" s="280"/>
      <c r="EO33" s="280"/>
      <c r="EP33" s="275"/>
      <c r="EQ33" s="275"/>
      <c r="ER33" s="289"/>
      <c r="ES33" s="148"/>
      <c r="ET33" s="275"/>
      <c r="EU33" s="73"/>
      <c r="EV33" s="542"/>
      <c r="EW33" s="275"/>
      <c r="EX33" s="73"/>
      <c r="EY33" s="543"/>
      <c r="EZ33" s="275"/>
      <c r="FA33" s="73"/>
      <c r="FC33" s="148"/>
      <c r="FD33" s="541"/>
      <c r="FE33" s="541"/>
      <c r="FF33" s="286"/>
      <c r="FG33" s="285"/>
      <c r="FH33" s="285"/>
      <c r="FI33" s="205"/>
      <c r="FJ33" s="275"/>
      <c r="FK33" s="291"/>
      <c r="FL33" s="525"/>
      <c r="FM33" s="148"/>
      <c r="FN33" s="288"/>
      <c r="FO33" s="275"/>
      <c r="FP33" s="275"/>
      <c r="FQ33" s="275"/>
      <c r="FR33" s="280"/>
      <c r="FS33" s="280"/>
      <c r="FT33" s="275"/>
      <c r="FU33" s="275"/>
      <c r="FV33" s="148"/>
      <c r="FW33" s="292"/>
      <c r="FX33" s="292"/>
      <c r="FY33" s="292"/>
      <c r="FZ33" s="292"/>
      <c r="GA33" s="292"/>
      <c r="GB33" s="292"/>
      <c r="GC33" s="292"/>
    </row>
    <row r="34" spans="1:185" ht="12" customHeight="1">
      <c r="A34" s="57" t="s">
        <v>227</v>
      </c>
      <c r="B34" s="502">
        <f>'T1'!G34</f>
        <v>387</v>
      </c>
      <c r="C34" s="271">
        <f>'T1'!H34</f>
        <v>0.12173913043478257</v>
      </c>
      <c r="D34" s="502">
        <v>165.46782000000002</v>
      </c>
      <c r="E34" s="271">
        <v>0.024714479461471317</v>
      </c>
      <c r="F34" s="502">
        <v>150.664872</v>
      </c>
      <c r="G34" s="271">
        <f t="shared" si="1"/>
        <v>0.2235747106833963</v>
      </c>
      <c r="H34" s="502">
        <v>21.152143</v>
      </c>
      <c r="I34" s="271">
        <v>-0.007733592907069431</v>
      </c>
      <c r="J34" s="502">
        <v>70</v>
      </c>
      <c r="K34" s="271">
        <v>0.16666666666666674</v>
      </c>
      <c r="L34" s="503">
        <f t="shared" si="2"/>
        <v>0.86730799999998</v>
      </c>
      <c r="M34" s="57" t="s">
        <v>227</v>
      </c>
      <c r="N34" s="816">
        <f t="shared" si="3"/>
        <v>0.4275654263565892</v>
      </c>
      <c r="O34" s="816">
        <f t="shared" si="4"/>
        <v>0.3893149147286822</v>
      </c>
      <c r="P34" s="816">
        <f t="shared" si="5"/>
        <v>0.05465670025839793</v>
      </c>
      <c r="Q34" s="816">
        <f t="shared" si="0"/>
        <v>0.18087855297157623</v>
      </c>
      <c r="R34" s="816">
        <f t="shared" si="6"/>
        <v>0.002241105943152403</v>
      </c>
      <c r="S34" s="1228"/>
      <c r="T34" s="108"/>
      <c r="U34" s="73"/>
      <c r="V34" s="296"/>
      <c r="W34" s="108"/>
      <c r="X34" s="108"/>
      <c r="Y34" s="73"/>
      <c r="Z34" s="213"/>
      <c r="AA34" s="148"/>
      <c r="AB34" s="108"/>
      <c r="AC34" s="73"/>
      <c r="AD34" s="108"/>
      <c r="AE34" s="73"/>
      <c r="AF34" s="108"/>
      <c r="AG34" s="73"/>
      <c r="AH34" s="273"/>
      <c r="AI34" s="108"/>
      <c r="AJ34" s="73"/>
      <c r="AK34" s="294"/>
      <c r="AL34" s="148"/>
      <c r="AM34" s="252"/>
      <c r="AN34" s="252"/>
      <c r="AO34" s="252"/>
      <c r="AP34" s="252"/>
      <c r="AQ34" s="252"/>
      <c r="AR34" s="274"/>
      <c r="AS34" s="274"/>
      <c r="AU34" s="148"/>
      <c r="AV34" s="275"/>
      <c r="AW34" s="73"/>
      <c r="AX34" s="273"/>
      <c r="AY34" s="275"/>
      <c r="AZ34" s="73"/>
      <c r="BB34" s="275"/>
      <c r="BC34" s="73"/>
      <c r="BE34" s="275"/>
      <c r="BF34" s="73"/>
      <c r="BG34" s="274"/>
      <c r="BH34" s="148"/>
      <c r="BI34" s="251"/>
      <c r="BJ34" s="251"/>
      <c r="BK34" s="251"/>
      <c r="BL34" s="276"/>
      <c r="BM34" s="274"/>
      <c r="BN34" s="274"/>
      <c r="BO34" s="274"/>
      <c r="BP34" s="274"/>
      <c r="BQ34" s="274"/>
      <c r="BR34" s="180"/>
      <c r="BS34" s="148"/>
      <c r="BT34" s="275"/>
      <c r="BU34" s="275"/>
      <c r="BV34" s="277"/>
      <c r="BW34" s="275"/>
      <c r="BX34" s="275"/>
      <c r="BY34" s="275"/>
      <c r="BZ34" s="275"/>
      <c r="CA34" s="275"/>
      <c r="CC34" s="148"/>
      <c r="CD34" s="149"/>
      <c r="CE34" s="149"/>
      <c r="CF34" s="149"/>
      <c r="CG34" s="149"/>
      <c r="CH34" s="149"/>
      <c r="CI34" s="149"/>
      <c r="CJ34" s="149"/>
      <c r="CK34" s="149"/>
      <c r="CL34" s="278"/>
      <c r="CM34" s="148"/>
      <c r="CN34" s="108"/>
      <c r="CO34" s="279"/>
      <c r="CP34" s="108"/>
      <c r="CQ34" s="108"/>
      <c r="CR34" s="108"/>
      <c r="CS34" s="108"/>
      <c r="CT34" s="108"/>
      <c r="CU34" s="280"/>
      <c r="CV34" s="176"/>
      <c r="CW34" s="148"/>
      <c r="CX34" s="281"/>
      <c r="CY34" s="281"/>
      <c r="CZ34" s="281"/>
      <c r="DA34" s="281"/>
      <c r="DB34" s="281"/>
      <c r="DC34" s="281"/>
      <c r="DD34" s="281"/>
      <c r="DE34" s="281"/>
      <c r="DF34" s="278"/>
      <c r="DY34" s="525"/>
      <c r="DZ34" s="525"/>
      <c r="EA34" s="525"/>
      <c r="EB34" s="148"/>
      <c r="EC34" s="108"/>
      <c r="ED34" s="286"/>
      <c r="EE34" s="286"/>
      <c r="EF34" s="287"/>
      <c r="EG34" s="287"/>
      <c r="EH34" s="287"/>
      <c r="EI34" s="148"/>
      <c r="EJ34" s="288"/>
      <c r="EK34" s="275"/>
      <c r="EL34" s="275"/>
      <c r="EM34" s="275"/>
      <c r="EN34" s="280"/>
      <c r="EO34" s="280"/>
      <c r="EP34" s="275"/>
      <c r="EQ34" s="275"/>
      <c r="ER34" s="289"/>
      <c r="ES34" s="148"/>
      <c r="ET34" s="275"/>
      <c r="EU34" s="73"/>
      <c r="EV34" s="542"/>
      <c r="EW34" s="275"/>
      <c r="EX34" s="73"/>
      <c r="EY34" s="543"/>
      <c r="EZ34" s="275"/>
      <c r="FA34" s="73"/>
      <c r="FC34" s="148"/>
      <c r="FD34" s="541"/>
      <c r="FE34" s="541"/>
      <c r="FF34" s="286"/>
      <c r="FG34" s="285"/>
      <c r="FH34" s="285"/>
      <c r="FI34" s="205"/>
      <c r="FJ34" s="275"/>
      <c r="FK34" s="291"/>
      <c r="FL34" s="525"/>
      <c r="FM34" s="148"/>
      <c r="FN34" s="288"/>
      <c r="FO34" s="275"/>
      <c r="FP34" s="275"/>
      <c r="FQ34" s="275"/>
      <c r="FR34" s="280"/>
      <c r="FS34" s="280"/>
      <c r="FT34" s="275"/>
      <c r="FU34" s="275"/>
      <c r="FV34" s="148"/>
      <c r="FW34" s="292"/>
      <c r="FX34" s="292"/>
      <c r="FY34" s="292"/>
      <c r="FZ34" s="292"/>
      <c r="GA34" s="292"/>
      <c r="GB34" s="292"/>
      <c r="GC34" s="292"/>
    </row>
    <row r="35" spans="1:185" ht="12" customHeight="1">
      <c r="A35" s="68" t="s">
        <v>228</v>
      </c>
      <c r="B35" s="504">
        <f>'T1'!G35</f>
        <v>765.693</v>
      </c>
      <c r="C35" s="293">
        <f>'T1'!H35</f>
        <v>0.0896039139010083</v>
      </c>
      <c r="D35" s="504">
        <v>295.13</v>
      </c>
      <c r="E35" s="293">
        <v>-0.0042847503373819595</v>
      </c>
      <c r="F35" s="504">
        <v>298.401</v>
      </c>
      <c r="G35" s="293">
        <f t="shared" si="1"/>
        <v>0.21466136950168124</v>
      </c>
      <c r="H35" s="504">
        <v>28.93</v>
      </c>
      <c r="I35" s="293">
        <v>0.025886524822694934</v>
      </c>
      <c r="J35" s="504">
        <v>150.024</v>
      </c>
      <c r="K35" s="293">
        <v>0.03251204404679964</v>
      </c>
      <c r="L35" s="505">
        <f t="shared" si="2"/>
        <v>22.137999999999977</v>
      </c>
      <c r="M35" s="68" t="s">
        <v>228</v>
      </c>
      <c r="N35" s="817">
        <f t="shared" si="3"/>
        <v>0.38544168485280655</v>
      </c>
      <c r="O35" s="817">
        <f t="shared" si="4"/>
        <v>0.3897136319647692</v>
      </c>
      <c r="P35" s="817">
        <f t="shared" si="5"/>
        <v>0.03778276672243314</v>
      </c>
      <c r="Q35" s="817">
        <f t="shared" si="0"/>
        <v>0.1959323122974874</v>
      </c>
      <c r="R35" s="817">
        <f t="shared" si="6"/>
        <v>0.028912370884936884</v>
      </c>
      <c r="S35" s="1228"/>
      <c r="T35" s="108"/>
      <c r="U35" s="73"/>
      <c r="V35" s="296"/>
      <c r="W35" s="108"/>
      <c r="X35" s="108"/>
      <c r="Y35" s="73"/>
      <c r="Z35" s="213"/>
      <c r="AA35" s="148"/>
      <c r="AB35" s="108"/>
      <c r="AC35" s="73"/>
      <c r="AD35" s="108"/>
      <c r="AE35" s="73"/>
      <c r="AF35" s="108"/>
      <c r="AG35" s="73"/>
      <c r="AH35" s="273"/>
      <c r="AI35" s="108"/>
      <c r="AJ35" s="73"/>
      <c r="AK35" s="294"/>
      <c r="AL35" s="148"/>
      <c r="AM35" s="252"/>
      <c r="AN35" s="252"/>
      <c r="AO35" s="252"/>
      <c r="AP35" s="252"/>
      <c r="AQ35" s="252"/>
      <c r="AR35" s="274"/>
      <c r="AS35" s="274"/>
      <c r="AU35" s="148"/>
      <c r="AV35" s="275"/>
      <c r="AW35" s="73"/>
      <c r="AX35" s="273"/>
      <c r="AY35" s="275"/>
      <c r="AZ35" s="73"/>
      <c r="BB35" s="275"/>
      <c r="BC35" s="73"/>
      <c r="BE35" s="275"/>
      <c r="BF35" s="73"/>
      <c r="BG35" s="274"/>
      <c r="BH35" s="148"/>
      <c r="BI35" s="251"/>
      <c r="BJ35" s="251"/>
      <c r="BK35" s="251"/>
      <c r="BL35" s="276"/>
      <c r="BM35" s="274"/>
      <c r="BN35" s="274"/>
      <c r="BO35" s="274"/>
      <c r="BP35" s="274"/>
      <c r="BQ35" s="274"/>
      <c r="BR35" s="180"/>
      <c r="BS35" s="148"/>
      <c r="BT35" s="275"/>
      <c r="BU35" s="275"/>
      <c r="BV35" s="277"/>
      <c r="BW35" s="275"/>
      <c r="BX35" s="275"/>
      <c r="BY35" s="275"/>
      <c r="BZ35" s="275"/>
      <c r="CA35" s="275"/>
      <c r="CC35" s="148"/>
      <c r="CD35" s="149"/>
      <c r="CE35" s="149"/>
      <c r="CF35" s="149"/>
      <c r="CG35" s="149"/>
      <c r="CH35" s="149"/>
      <c r="CI35" s="149"/>
      <c r="CJ35" s="149"/>
      <c r="CK35" s="149"/>
      <c r="CL35" s="278"/>
      <c r="CM35" s="148"/>
      <c r="CN35" s="108"/>
      <c r="CO35" s="279"/>
      <c r="CP35" s="108"/>
      <c r="CQ35" s="108"/>
      <c r="CR35" s="108"/>
      <c r="CS35" s="108"/>
      <c r="CT35" s="108"/>
      <c r="CU35" s="280"/>
      <c r="CV35" s="480"/>
      <c r="CW35" s="148"/>
      <c r="CX35" s="281"/>
      <c r="CY35" s="281"/>
      <c r="CZ35" s="281"/>
      <c r="DA35" s="281"/>
      <c r="DB35" s="281"/>
      <c r="DC35" s="281"/>
      <c r="DD35" s="281"/>
      <c r="DE35" s="281"/>
      <c r="DF35" s="278"/>
      <c r="DY35" s="525"/>
      <c r="DZ35" s="525"/>
      <c r="EA35" s="525"/>
      <c r="EB35" s="148"/>
      <c r="EC35" s="108"/>
      <c r="ED35" s="286"/>
      <c r="EE35" s="286"/>
      <c r="EF35" s="287"/>
      <c r="EG35" s="287"/>
      <c r="EH35" s="287"/>
      <c r="EI35" s="148"/>
      <c r="EJ35" s="288"/>
      <c r="EK35" s="275"/>
      <c r="EL35" s="275"/>
      <c r="EM35" s="275"/>
      <c r="EN35" s="280"/>
      <c r="EO35" s="280"/>
      <c r="EP35" s="275"/>
      <c r="EQ35" s="275"/>
      <c r="ER35" s="289"/>
      <c r="ES35" s="148"/>
      <c r="ET35" s="275"/>
      <c r="EU35" s="73"/>
      <c r="EV35" s="542"/>
      <c r="EW35" s="275"/>
      <c r="EX35" s="73"/>
      <c r="EY35" s="543"/>
      <c r="EZ35" s="275"/>
      <c r="FA35" s="73"/>
      <c r="FC35" s="148"/>
      <c r="FD35" s="541"/>
      <c r="FE35" s="541"/>
      <c r="FF35" s="286"/>
      <c r="FG35" s="285"/>
      <c r="FH35" s="285"/>
      <c r="FI35" s="205"/>
      <c r="FJ35" s="275"/>
      <c r="FK35" s="291"/>
      <c r="FL35" s="525"/>
      <c r="FM35" s="148"/>
      <c r="FN35" s="288"/>
      <c r="FO35" s="275"/>
      <c r="FP35" s="275"/>
      <c r="FQ35" s="275"/>
      <c r="FR35" s="280"/>
      <c r="FS35" s="280"/>
      <c r="FT35" s="275"/>
      <c r="FU35" s="275"/>
      <c r="FV35" s="148"/>
      <c r="FW35" s="292"/>
      <c r="FX35" s="292"/>
      <c r="FY35" s="292"/>
      <c r="FZ35" s="292"/>
      <c r="GA35" s="292"/>
      <c r="GB35" s="292"/>
      <c r="GC35" s="292"/>
    </row>
    <row r="36" spans="1:185" s="90" customFormat="1" ht="12" customHeight="1">
      <c r="A36" s="100" t="s">
        <v>325</v>
      </c>
      <c r="B36" s="728">
        <f>'T1'!G36</f>
        <v>1670.121054</v>
      </c>
      <c r="C36" s="343">
        <f>'T1'!H36</f>
        <v>0.027314779533187616</v>
      </c>
      <c r="D36" s="728">
        <v>705.908265</v>
      </c>
      <c r="E36" s="343">
        <v>0.014705299552978612</v>
      </c>
      <c r="F36" s="728">
        <v>697.6920379999999</v>
      </c>
      <c r="G36" s="343">
        <f t="shared" si="1"/>
        <v>0.043009787999883864</v>
      </c>
      <c r="H36" s="728">
        <v>71.122143</v>
      </c>
      <c r="I36" s="343">
        <v>0.010079471345560753</v>
      </c>
      <c r="J36" s="728">
        <v>240.024</v>
      </c>
      <c r="K36" s="343">
        <v>-0.0011485642946317265</v>
      </c>
      <c r="L36" s="1034">
        <f t="shared" si="2"/>
        <v>26.496751000000017</v>
      </c>
      <c r="M36" s="100" t="s">
        <v>325</v>
      </c>
      <c r="N36" s="816">
        <f t="shared" si="3"/>
        <v>0.42266892169841486</v>
      </c>
      <c r="O36" s="816">
        <f t="shared" si="4"/>
        <v>0.4177493818960023</v>
      </c>
      <c r="P36" s="816">
        <f t="shared" si="5"/>
        <v>0.0425850227021927</v>
      </c>
      <c r="Q36" s="816">
        <f t="shared" si="0"/>
        <v>0.14371652846668442</v>
      </c>
      <c r="R36" s="816">
        <f t="shared" si="6"/>
        <v>0.01586516793889841</v>
      </c>
      <c r="S36" s="1229"/>
      <c r="T36" s="159"/>
      <c r="U36" s="84"/>
      <c r="V36" s="310"/>
      <c r="W36" s="159"/>
      <c r="X36" s="159"/>
      <c r="Y36" s="84"/>
      <c r="Z36" s="309"/>
      <c r="AB36" s="159"/>
      <c r="AC36" s="84"/>
      <c r="AD36" s="159"/>
      <c r="AE36" s="84"/>
      <c r="AF36" s="159"/>
      <c r="AG36" s="84"/>
      <c r="AH36" s="310"/>
      <c r="AI36" s="159"/>
      <c r="AJ36" s="84"/>
      <c r="AK36" s="204"/>
      <c r="AM36" s="307"/>
      <c r="AN36" s="307"/>
      <c r="AO36" s="307"/>
      <c r="AP36" s="307"/>
      <c r="AQ36" s="307"/>
      <c r="AR36" s="311"/>
      <c r="AS36" s="311"/>
      <c r="AV36" s="312"/>
      <c r="AW36" s="84"/>
      <c r="AX36" s="310"/>
      <c r="AY36" s="312"/>
      <c r="AZ36" s="84"/>
      <c r="BA36" s="157"/>
      <c r="BB36" s="312"/>
      <c r="BC36" s="84"/>
      <c r="BD36" s="157"/>
      <c r="BE36" s="312"/>
      <c r="BF36" s="84"/>
      <c r="BG36" s="311"/>
      <c r="BI36" s="306"/>
      <c r="BJ36" s="306"/>
      <c r="BK36" s="306"/>
      <c r="BL36" s="304"/>
      <c r="BM36" s="311"/>
      <c r="BN36" s="311"/>
      <c r="BO36" s="311"/>
      <c r="BP36" s="311"/>
      <c r="BQ36" s="311"/>
      <c r="BT36" s="312"/>
      <c r="BU36" s="312"/>
      <c r="BV36" s="313"/>
      <c r="BW36" s="312"/>
      <c r="BX36" s="312"/>
      <c r="BY36" s="312"/>
      <c r="BZ36" s="312"/>
      <c r="CA36" s="312"/>
      <c r="CD36" s="160"/>
      <c r="CE36" s="160"/>
      <c r="CF36" s="160"/>
      <c r="CG36" s="160"/>
      <c r="CH36" s="160"/>
      <c r="CI36" s="160"/>
      <c r="CJ36" s="160"/>
      <c r="CK36" s="160"/>
      <c r="CL36" s="314"/>
      <c r="CN36" s="159"/>
      <c r="CO36" s="315"/>
      <c r="CP36" s="159"/>
      <c r="CQ36" s="159"/>
      <c r="CR36" s="159"/>
      <c r="CS36" s="159"/>
      <c r="CT36" s="159"/>
      <c r="CU36" s="316"/>
      <c r="CV36" s="454"/>
      <c r="CX36" s="317"/>
      <c r="CY36" s="317"/>
      <c r="CZ36" s="317"/>
      <c r="DA36" s="317"/>
      <c r="DB36" s="317"/>
      <c r="DC36" s="317"/>
      <c r="DD36" s="317"/>
      <c r="DE36" s="317"/>
      <c r="DF36" s="314"/>
      <c r="DG36" s="431"/>
      <c r="DH36" s="431"/>
      <c r="DI36" s="431"/>
      <c r="DJ36" s="431"/>
      <c r="DK36" s="431"/>
      <c r="DL36" s="431"/>
      <c r="DM36" s="431"/>
      <c r="DN36" s="431"/>
      <c r="DO36" s="431"/>
      <c r="DP36" s="431"/>
      <c r="DQ36" s="431"/>
      <c r="DR36" s="431"/>
      <c r="DS36" s="431"/>
      <c r="DT36" s="431"/>
      <c r="DU36" s="431"/>
      <c r="DV36" s="431"/>
      <c r="DW36" s="431"/>
      <c r="DX36" s="431"/>
      <c r="DY36" s="431"/>
      <c r="DZ36" s="431"/>
      <c r="EA36" s="431"/>
      <c r="EC36" s="159"/>
      <c r="ED36" s="322"/>
      <c r="EE36" s="322"/>
      <c r="EF36" s="323"/>
      <c r="EG36" s="323"/>
      <c r="EH36" s="323"/>
      <c r="EJ36" s="324"/>
      <c r="EK36" s="312"/>
      <c r="EL36" s="312"/>
      <c r="EM36" s="312"/>
      <c r="EN36" s="316"/>
      <c r="EO36" s="316"/>
      <c r="EP36" s="312"/>
      <c r="EQ36" s="312"/>
      <c r="ER36" s="900"/>
      <c r="ET36" s="312"/>
      <c r="EU36" s="84"/>
      <c r="EV36" s="319"/>
      <c r="EW36" s="312"/>
      <c r="EX36" s="84"/>
      <c r="EY36" s="84"/>
      <c r="EZ36" s="312"/>
      <c r="FA36" s="84"/>
      <c r="FD36" s="544"/>
      <c r="FE36" s="544"/>
      <c r="FF36" s="322"/>
      <c r="FG36" s="321"/>
      <c r="FH36" s="321"/>
      <c r="FI36" s="204"/>
      <c r="FJ36" s="312"/>
      <c r="FK36" s="326"/>
      <c r="FL36" s="431"/>
      <c r="FN36" s="324"/>
      <c r="FO36" s="312"/>
      <c r="FP36" s="312"/>
      <c r="FQ36" s="312"/>
      <c r="FR36" s="316"/>
      <c r="FS36" s="316"/>
      <c r="FT36" s="312"/>
      <c r="FU36" s="312"/>
      <c r="FW36" s="327"/>
      <c r="FX36" s="327"/>
      <c r="FY36" s="327"/>
      <c r="FZ36" s="327"/>
      <c r="GA36" s="327"/>
      <c r="GB36" s="327"/>
      <c r="GC36" s="327"/>
    </row>
    <row r="37" spans="1:186" s="90" customFormat="1" ht="12" customHeight="1">
      <c r="A37" s="91" t="s">
        <v>324</v>
      </c>
      <c r="B37" s="510">
        <f>'T1'!G37</f>
        <v>28936.627829000005</v>
      </c>
      <c r="C37" s="344">
        <f>'T1'!H37</f>
        <v>0.007237789527989147</v>
      </c>
      <c r="D37" s="510">
        <v>12166.184179000002</v>
      </c>
      <c r="E37" s="344">
        <v>0.0008083646827234947</v>
      </c>
      <c r="F37" s="510">
        <v>12076.294912</v>
      </c>
      <c r="G37" s="344">
        <f t="shared" si="1"/>
        <v>0.028216839325606813</v>
      </c>
      <c r="H37" s="510">
        <v>5442.737921</v>
      </c>
      <c r="I37" s="344">
        <v>0.004861292758274294</v>
      </c>
      <c r="J37" s="510">
        <v>4227.9267740000005</v>
      </c>
      <c r="K37" s="344">
        <v>-0.04434360340312793</v>
      </c>
      <c r="L37" s="511">
        <f t="shared" si="2"/>
        <v>466.2219640000012</v>
      </c>
      <c r="M37" s="91" t="s">
        <v>324</v>
      </c>
      <c r="N37" s="819">
        <f t="shared" si="3"/>
        <v>0.42044236290751097</v>
      </c>
      <c r="O37" s="819">
        <f t="shared" si="4"/>
        <v>0.4173359447190752</v>
      </c>
      <c r="P37" s="819">
        <f t="shared" si="5"/>
        <v>0.18809164471975345</v>
      </c>
      <c r="Q37" s="819">
        <f t="shared" si="0"/>
        <v>0.1461098645973811</v>
      </c>
      <c r="R37" s="819">
        <f t="shared" si="6"/>
        <v>0.016111827776032636</v>
      </c>
      <c r="S37" s="1228"/>
      <c r="T37" s="159"/>
      <c r="U37" s="84"/>
      <c r="V37" s="310"/>
      <c r="W37" s="159"/>
      <c r="X37" s="159"/>
      <c r="Y37" s="84"/>
      <c r="Z37" s="213"/>
      <c r="AA37" s="158"/>
      <c r="AB37" s="159"/>
      <c r="AC37" s="84"/>
      <c r="AD37" s="159"/>
      <c r="AE37" s="84"/>
      <c r="AF37" s="159"/>
      <c r="AG37" s="84"/>
      <c r="AH37" s="310"/>
      <c r="AI37" s="159"/>
      <c r="AJ37" s="84"/>
      <c r="AK37" s="204"/>
      <c r="AL37" s="158"/>
      <c r="AM37" s="307"/>
      <c r="AN37" s="307"/>
      <c r="AO37" s="307"/>
      <c r="AP37" s="307"/>
      <c r="AQ37" s="307"/>
      <c r="AR37" s="311"/>
      <c r="AS37" s="311"/>
      <c r="AU37" s="158"/>
      <c r="AV37" s="312"/>
      <c r="AW37" s="84"/>
      <c r="AX37" s="310"/>
      <c r="AY37" s="312"/>
      <c r="AZ37" s="84"/>
      <c r="BB37" s="312"/>
      <c r="BC37" s="84"/>
      <c r="BD37" s="180"/>
      <c r="BE37" s="312"/>
      <c r="BF37" s="84"/>
      <c r="BG37" s="311"/>
      <c r="BH37" s="158"/>
      <c r="BI37" s="306"/>
      <c r="BJ37" s="306"/>
      <c r="BK37" s="306"/>
      <c r="BL37" s="304"/>
      <c r="BM37" s="311"/>
      <c r="BN37" s="311"/>
      <c r="BO37" s="311"/>
      <c r="BP37" s="311"/>
      <c r="BQ37" s="311"/>
      <c r="BS37" s="158"/>
      <c r="BT37" s="312"/>
      <c r="BU37" s="312"/>
      <c r="BV37" s="313"/>
      <c r="BW37" s="312"/>
      <c r="BX37" s="312"/>
      <c r="BY37" s="312"/>
      <c r="BZ37" s="312"/>
      <c r="CA37" s="312"/>
      <c r="CC37" s="158"/>
      <c r="CD37" s="160"/>
      <c r="CE37" s="160"/>
      <c r="CF37" s="160"/>
      <c r="CG37" s="160"/>
      <c r="CH37" s="160"/>
      <c r="CI37" s="160"/>
      <c r="CJ37" s="160"/>
      <c r="CK37" s="160"/>
      <c r="CL37" s="314"/>
      <c r="CM37" s="158"/>
      <c r="CN37" s="159"/>
      <c r="CO37" s="315"/>
      <c r="CP37" s="159"/>
      <c r="CQ37" s="159"/>
      <c r="CR37" s="159"/>
      <c r="CS37" s="159"/>
      <c r="CT37" s="159"/>
      <c r="CU37" s="316"/>
      <c r="CW37" s="158"/>
      <c r="CX37" s="317"/>
      <c r="CY37" s="317"/>
      <c r="CZ37" s="317"/>
      <c r="DA37" s="317"/>
      <c r="DB37" s="317"/>
      <c r="DC37" s="317"/>
      <c r="DD37" s="317"/>
      <c r="DE37" s="317"/>
      <c r="DF37" s="314"/>
      <c r="EB37" s="158"/>
      <c r="EC37" s="159"/>
      <c r="ED37" s="322"/>
      <c r="EE37" s="322"/>
      <c r="EF37" s="323"/>
      <c r="EG37" s="323"/>
      <c r="EH37" s="323"/>
      <c r="EI37" s="158"/>
      <c r="EJ37" s="324"/>
      <c r="EK37" s="312"/>
      <c r="EL37" s="312"/>
      <c r="EM37" s="312"/>
      <c r="EN37" s="316"/>
      <c r="EO37" s="316"/>
      <c r="EP37" s="312"/>
      <c r="EQ37" s="312"/>
      <c r="ER37" s="289"/>
      <c r="ES37" s="158"/>
      <c r="ET37" s="312"/>
      <c r="EU37" s="84"/>
      <c r="EV37" s="319"/>
      <c r="EW37" s="312"/>
      <c r="EX37" s="84"/>
      <c r="EY37" s="84"/>
      <c r="EZ37" s="312"/>
      <c r="FA37" s="84"/>
      <c r="FC37" s="158"/>
      <c r="FD37" s="544"/>
      <c r="FE37" s="544"/>
      <c r="FF37" s="322"/>
      <c r="FG37" s="321"/>
      <c r="FH37" s="321"/>
      <c r="FI37" s="204"/>
      <c r="FJ37" s="312"/>
      <c r="FK37" s="326"/>
      <c r="FL37" s="525"/>
      <c r="FM37" s="158"/>
      <c r="FN37" s="324"/>
      <c r="FO37" s="312"/>
      <c r="FP37" s="312"/>
      <c r="FQ37" s="312"/>
      <c r="FR37" s="316"/>
      <c r="FS37" s="316"/>
      <c r="FT37" s="312"/>
      <c r="FU37" s="312"/>
      <c r="FV37" s="158"/>
      <c r="FW37" s="327"/>
      <c r="FX37" s="327"/>
      <c r="FY37" s="327"/>
      <c r="FZ37" s="327"/>
      <c r="GA37" s="327"/>
      <c r="GB37" s="327"/>
      <c r="GC37" s="327"/>
      <c r="GD37" s="9"/>
    </row>
    <row r="38" spans="1:184" ht="12" customHeight="1">
      <c r="A38" s="107" t="s">
        <v>443</v>
      </c>
      <c r="C38" s="9"/>
      <c r="M38" s="479" t="s">
        <v>441</v>
      </c>
      <c r="Q38" s="116"/>
      <c r="R38" s="116"/>
      <c r="S38" s="349"/>
      <c r="T38" s="180"/>
      <c r="U38" s="180"/>
      <c r="V38" s="513"/>
      <c r="W38" s="513"/>
      <c r="X38" s="180"/>
      <c r="Y38" s="180"/>
      <c r="Z38" s="198"/>
      <c r="AB38" s="294"/>
      <c r="AE38" s="9"/>
      <c r="AF38" s="180"/>
      <c r="AH38" s="9"/>
      <c r="AK38" s="198"/>
      <c r="AT38" s="349"/>
      <c r="AU38" s="9"/>
      <c r="AV38" s="349"/>
      <c r="AW38" s="9"/>
      <c r="AY38" s="9"/>
      <c r="BA38" s="9"/>
      <c r="BC38" s="9"/>
      <c r="BG38" s="198"/>
      <c r="BQ38" s="180"/>
      <c r="BR38" s="349"/>
      <c r="BS38" s="9"/>
      <c r="BT38" s="349"/>
      <c r="BU38" s="180"/>
      <c r="BV38" s="180"/>
      <c r="BX38" s="9"/>
      <c r="BY38" s="9"/>
      <c r="CB38" s="349"/>
      <c r="CC38" s="9"/>
      <c r="CD38" s="349"/>
      <c r="CG38" s="9"/>
      <c r="CH38" s="9"/>
      <c r="CI38" s="9"/>
      <c r="CL38" s="349"/>
      <c r="CM38" s="9"/>
      <c r="CN38" s="349"/>
      <c r="CO38" s="9"/>
      <c r="CQ38" s="9"/>
      <c r="CR38" s="9"/>
      <c r="CS38" s="9"/>
      <c r="CT38" s="9"/>
      <c r="CU38" s="176"/>
      <c r="CV38" s="349"/>
      <c r="CX38" s="349"/>
      <c r="DC38" s="180"/>
      <c r="DD38" s="180"/>
      <c r="DE38" s="152"/>
      <c r="DY38" s="525"/>
      <c r="DZ38" s="525"/>
      <c r="EA38" s="546"/>
      <c r="EB38" s="350"/>
      <c r="EC38" s="546"/>
      <c r="ED38" s="198"/>
      <c r="EE38" s="198"/>
      <c r="EF38" s="198"/>
      <c r="EG38" s="198"/>
      <c r="EH38" s="546"/>
      <c r="EI38" s="350"/>
      <c r="EJ38" s="546"/>
      <c r="EK38" s="198"/>
      <c r="EL38" s="198"/>
      <c r="EM38" s="198"/>
      <c r="EO38" s="9"/>
      <c r="EP38" s="152"/>
      <c r="ER38" s="546"/>
      <c r="ET38" s="546"/>
      <c r="EV38" s="9"/>
      <c r="EW38" s="152"/>
      <c r="EY38" s="9"/>
      <c r="FB38" s="546"/>
      <c r="FF38" s="9"/>
      <c r="FI38" s="152"/>
      <c r="FJ38" s="152"/>
      <c r="FK38" s="525"/>
      <c r="FL38" s="349"/>
      <c r="FM38" s="350"/>
      <c r="FN38" s="349"/>
      <c r="FO38" s="198"/>
      <c r="FP38" s="198"/>
      <c r="FQ38" s="198"/>
      <c r="FR38" s="180"/>
      <c r="FS38" s="9"/>
      <c r="FT38" s="180"/>
      <c r="FZ38" s="184"/>
      <c r="GA38" s="184"/>
      <c r="GB38" s="184"/>
    </row>
    <row r="39" spans="1:183" ht="12" customHeight="1">
      <c r="A39" s="888" t="s">
        <v>1</v>
      </c>
      <c r="B39" s="887"/>
      <c r="C39" s="887"/>
      <c r="D39" s="887"/>
      <c r="E39" s="891"/>
      <c r="F39" s="887"/>
      <c r="G39" s="887"/>
      <c r="H39" s="888"/>
      <c r="I39" s="887"/>
      <c r="J39" s="889"/>
      <c r="K39" s="889"/>
      <c r="L39" s="889"/>
      <c r="M39" s="603"/>
      <c r="Q39" s="116"/>
      <c r="R39" s="116"/>
      <c r="S39" s="353"/>
      <c r="T39" s="353"/>
      <c r="U39" s="353"/>
      <c r="V39" s="354"/>
      <c r="W39" s="353"/>
      <c r="X39" s="353"/>
      <c r="Y39" s="180"/>
      <c r="Z39" s="352"/>
      <c r="AA39" s="353"/>
      <c r="AB39" s="353"/>
      <c r="AC39" s="353"/>
      <c r="AD39" s="353"/>
      <c r="AE39" s="354"/>
      <c r="AF39" s="353"/>
      <c r="AG39" s="353"/>
      <c r="AH39" s="353"/>
      <c r="AK39" s="349"/>
      <c r="AT39" s="349"/>
      <c r="AU39" s="9"/>
      <c r="AW39" s="9"/>
      <c r="AY39" s="9"/>
      <c r="BA39" s="9"/>
      <c r="BC39" s="9"/>
      <c r="BG39" s="349"/>
      <c r="BQ39" s="180"/>
      <c r="BR39" s="349"/>
      <c r="BS39" s="9"/>
      <c r="BT39" s="9"/>
      <c r="BU39" s="180"/>
      <c r="BV39" s="180"/>
      <c r="BX39" s="9"/>
      <c r="BY39" s="9"/>
      <c r="CB39" s="349"/>
      <c r="CE39" s="9"/>
      <c r="CF39" s="9"/>
      <c r="CI39" s="9"/>
      <c r="CJ39" s="9"/>
      <c r="CK39" s="9"/>
      <c r="CL39" s="349"/>
      <c r="CM39" s="9"/>
      <c r="CN39" s="9"/>
      <c r="CO39" s="9"/>
      <c r="CQ39" s="9"/>
      <c r="CR39" s="9"/>
      <c r="CS39" s="9"/>
      <c r="CT39" s="9"/>
      <c r="CU39" s="176"/>
      <c r="DC39" s="180"/>
      <c r="DD39" s="180"/>
      <c r="DE39" s="152"/>
      <c r="DY39" s="525"/>
      <c r="DZ39" s="525"/>
      <c r="EA39" s="198"/>
      <c r="EB39" s="349"/>
      <c r="ED39" s="9"/>
      <c r="EE39" s="9"/>
      <c r="EF39" s="9"/>
      <c r="EG39" s="9"/>
      <c r="EH39" s="198"/>
      <c r="EI39" s="349"/>
      <c r="EK39" s="9"/>
      <c r="EL39" s="9"/>
      <c r="EN39" s="9"/>
      <c r="EO39" s="9"/>
      <c r="ER39" s="9"/>
      <c r="ET39" s="152"/>
      <c r="EV39" s="9"/>
      <c r="EW39" s="152"/>
      <c r="EY39" s="9"/>
      <c r="FI39" s="152"/>
      <c r="FJ39" s="152"/>
      <c r="FK39" s="525"/>
      <c r="FL39" s="198"/>
      <c r="FM39" s="349"/>
      <c r="FN39" s="180"/>
      <c r="FO39" s="9"/>
      <c r="FP39" s="9"/>
      <c r="FQ39" s="9"/>
      <c r="FR39" s="9"/>
      <c r="FS39" s="9"/>
      <c r="FT39" s="9"/>
      <c r="FZ39" s="184"/>
      <c r="GA39" s="184"/>
    </row>
    <row r="40" spans="1:183" ht="12" customHeight="1">
      <c r="A40" s="1444" t="s">
        <v>465</v>
      </c>
      <c r="B40" s="1445"/>
      <c r="C40" s="1445"/>
      <c r="D40" s="1445"/>
      <c r="E40" s="1445"/>
      <c r="F40" s="1445"/>
      <c r="G40" s="1445"/>
      <c r="H40" s="1445"/>
      <c r="I40" s="1445"/>
      <c r="J40" s="1445"/>
      <c r="K40" s="1445"/>
      <c r="L40" s="896"/>
      <c r="M40" s="111"/>
      <c r="N40" s="5"/>
      <c r="P40" s="5"/>
      <c r="Q40" s="5"/>
      <c r="R40" s="116"/>
      <c r="S40" s="353"/>
      <c r="T40" s="353"/>
      <c r="U40" s="353"/>
      <c r="V40" s="354"/>
      <c r="W40" s="353"/>
      <c r="X40" s="353"/>
      <c r="Y40" s="180"/>
      <c r="Z40" s="352"/>
      <c r="AA40" s="353"/>
      <c r="AB40" s="353"/>
      <c r="AC40" s="353"/>
      <c r="AD40" s="353"/>
      <c r="AE40" s="354"/>
      <c r="AF40" s="353"/>
      <c r="AG40" s="353"/>
      <c r="AH40" s="353"/>
      <c r="AK40" s="349"/>
      <c r="AT40" s="349"/>
      <c r="AU40" s="9"/>
      <c r="AW40" s="9"/>
      <c r="AY40" s="9"/>
      <c r="BA40" s="9"/>
      <c r="BC40" s="9"/>
      <c r="BG40" s="349"/>
      <c r="BQ40" s="180"/>
      <c r="BR40" s="349"/>
      <c r="BS40" s="9"/>
      <c r="BT40" s="9"/>
      <c r="BU40" s="180"/>
      <c r="BV40" s="180"/>
      <c r="BX40" s="9"/>
      <c r="BY40" s="9"/>
      <c r="CB40" s="349"/>
      <c r="CE40" s="9"/>
      <c r="CF40" s="9"/>
      <c r="CI40" s="9"/>
      <c r="CJ40" s="9"/>
      <c r="CK40" s="9"/>
      <c r="CL40" s="349"/>
      <c r="CM40" s="9"/>
      <c r="CN40" s="9"/>
      <c r="CO40" s="9"/>
      <c r="CQ40" s="9"/>
      <c r="CR40" s="9"/>
      <c r="CS40" s="9"/>
      <c r="CT40" s="9"/>
      <c r="CU40" s="176"/>
      <c r="DC40" s="180"/>
      <c r="DD40" s="180"/>
      <c r="DE40" s="152"/>
      <c r="DY40" s="525"/>
      <c r="DZ40" s="525"/>
      <c r="EA40" s="198"/>
      <c r="EB40" s="349"/>
      <c r="ED40" s="9"/>
      <c r="EE40" s="9"/>
      <c r="EF40" s="9"/>
      <c r="EG40" s="9"/>
      <c r="EH40" s="198"/>
      <c r="EI40" s="349"/>
      <c r="EK40" s="9"/>
      <c r="EL40" s="9"/>
      <c r="EN40" s="9"/>
      <c r="EO40" s="9"/>
      <c r="ER40" s="9"/>
      <c r="ET40" s="152"/>
      <c r="EV40" s="9"/>
      <c r="EW40" s="152"/>
      <c r="EY40" s="9"/>
      <c r="FI40" s="152"/>
      <c r="FJ40" s="152"/>
      <c r="FK40" s="525"/>
      <c r="FL40" s="198"/>
      <c r="FM40" s="349"/>
      <c r="FN40" s="180"/>
      <c r="FO40" s="9"/>
      <c r="FP40" s="9"/>
      <c r="FQ40" s="9"/>
      <c r="FR40" s="9"/>
      <c r="FS40" s="9"/>
      <c r="FT40" s="9"/>
      <c r="FZ40" s="184"/>
      <c r="GA40" s="184"/>
    </row>
    <row r="41" spans="1:183" s="120" customFormat="1" ht="12.75" customHeight="1">
      <c r="A41" s="896"/>
      <c r="B41" s="896"/>
      <c r="C41" s="896"/>
      <c r="D41" s="896"/>
      <c r="E41" s="896"/>
      <c r="F41" s="896"/>
      <c r="G41" s="896"/>
      <c r="H41" s="896"/>
      <c r="I41" s="896"/>
      <c r="J41" s="896"/>
      <c r="K41" s="896"/>
      <c r="L41" s="896"/>
      <c r="M41" s="346"/>
      <c r="N41" s="209"/>
      <c r="O41" s="209"/>
      <c r="P41" s="209"/>
      <c r="Q41" s="209"/>
      <c r="R41" s="209"/>
      <c r="S41" s="126"/>
      <c r="T41" s="126"/>
      <c r="U41" s="126"/>
      <c r="X41" s="126"/>
      <c r="Y41" s="126"/>
      <c r="AB41" s="126"/>
      <c r="AD41" s="126"/>
      <c r="AF41" s="126"/>
      <c r="AG41" s="361"/>
      <c r="AI41" s="126"/>
      <c r="AL41" s="362"/>
      <c r="AM41" s="363"/>
      <c r="AN41" s="363"/>
      <c r="AO41" s="126"/>
      <c r="AP41" s="126"/>
      <c r="AQ41" s="126"/>
      <c r="AR41" s="126"/>
      <c r="AS41" s="126"/>
      <c r="AT41" s="126"/>
      <c r="AU41" s="126"/>
      <c r="AV41" s="126"/>
      <c r="AW41" s="126"/>
      <c r="AX41" s="126"/>
      <c r="AY41" s="126"/>
      <c r="AZ41" s="126"/>
      <c r="BA41" s="126"/>
      <c r="BB41" s="126"/>
      <c r="BC41" s="126"/>
      <c r="BD41" s="357"/>
      <c r="BE41" s="126"/>
      <c r="BF41" s="126"/>
      <c r="BG41" s="187"/>
      <c r="BH41" s="126"/>
      <c r="BI41" s="126"/>
      <c r="BJ41" s="126"/>
      <c r="BK41" s="126"/>
      <c r="BL41" s="126"/>
      <c r="BM41" s="126"/>
      <c r="BN41" s="126"/>
      <c r="BO41" s="126"/>
      <c r="BP41" s="126"/>
      <c r="BQ41" s="126"/>
      <c r="BR41" s="126"/>
      <c r="BU41" s="126"/>
      <c r="BV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547"/>
      <c r="CV41" s="126"/>
      <c r="CW41" s="126"/>
      <c r="CX41" s="126"/>
      <c r="CY41" s="126"/>
      <c r="CZ41" s="126"/>
      <c r="DA41" s="126"/>
      <c r="DB41" s="126"/>
      <c r="DC41" s="126"/>
      <c r="DD41" s="126"/>
      <c r="DE41" s="125"/>
      <c r="EB41" s="125"/>
      <c r="EC41" s="125"/>
      <c r="ED41" s="125"/>
      <c r="EE41" s="125"/>
      <c r="EF41" s="125"/>
      <c r="EG41" s="125"/>
      <c r="EH41" s="125"/>
      <c r="EI41" s="125"/>
      <c r="EJ41" s="125"/>
      <c r="EK41" s="125"/>
      <c r="EL41" s="548"/>
      <c r="EM41" s="125"/>
      <c r="EN41" s="125"/>
      <c r="EP41" s="125"/>
      <c r="EQ41" s="125"/>
      <c r="ES41" s="125"/>
      <c r="ET41" s="125"/>
      <c r="EU41" s="125"/>
      <c r="EW41" s="125"/>
      <c r="EX41" s="125"/>
      <c r="EZ41" s="125"/>
      <c r="FA41" s="125"/>
      <c r="FB41" s="125"/>
      <c r="FC41" s="125"/>
      <c r="FD41" s="125"/>
      <c r="FE41" s="125"/>
      <c r="FF41" s="125"/>
      <c r="FG41" s="125"/>
      <c r="FH41" s="125"/>
      <c r="FI41" s="125"/>
      <c r="FJ41" s="125"/>
      <c r="FK41" s="549"/>
      <c r="FL41" s="126"/>
      <c r="FM41" s="126"/>
      <c r="FN41" s="126"/>
      <c r="FO41" s="126"/>
      <c r="FP41" s="126"/>
      <c r="FQ41" s="126"/>
      <c r="FR41" s="126"/>
      <c r="FT41" s="126"/>
      <c r="FU41" s="368"/>
      <c r="FV41" s="368"/>
      <c r="FW41" s="368"/>
      <c r="FX41" s="368"/>
      <c r="FY41" s="368"/>
      <c r="FZ41" s="368"/>
      <c r="GA41" s="368"/>
    </row>
    <row r="42" spans="1:183" s="120" customFormat="1" ht="12.75" customHeight="1">
      <c r="A42" s="1209"/>
      <c r="B42" s="1209"/>
      <c r="C42" s="1209"/>
      <c r="D42" s="1209"/>
      <c r="E42" s="1209"/>
      <c r="F42" s="1209"/>
      <c r="G42" s="1209"/>
      <c r="H42" s="1209"/>
      <c r="I42" s="810"/>
      <c r="J42" s="810"/>
      <c r="K42" s="810"/>
      <c r="L42" s="810"/>
      <c r="M42" s="479"/>
      <c r="N42" s="481"/>
      <c r="O42" s="481"/>
      <c r="P42" s="481"/>
      <c r="Q42" s="481"/>
      <c r="R42" s="481"/>
      <c r="S42" s="126"/>
      <c r="T42" s="126"/>
      <c r="U42" s="126"/>
      <c r="X42" s="126"/>
      <c r="Y42" s="126"/>
      <c r="AB42" s="126"/>
      <c r="AD42" s="126"/>
      <c r="AF42" s="126"/>
      <c r="AG42" s="361"/>
      <c r="AI42" s="126"/>
      <c r="AL42" s="362"/>
      <c r="AM42" s="363"/>
      <c r="AN42" s="363"/>
      <c r="AO42" s="126"/>
      <c r="AP42" s="126"/>
      <c r="AQ42" s="126"/>
      <c r="AR42" s="126"/>
      <c r="AS42" s="126"/>
      <c r="AT42" s="126"/>
      <c r="AU42" s="126"/>
      <c r="AV42" s="126"/>
      <c r="AW42" s="126"/>
      <c r="AX42" s="126"/>
      <c r="AY42" s="126"/>
      <c r="AZ42" s="126"/>
      <c r="BA42" s="126"/>
      <c r="BB42" s="126"/>
      <c r="BC42" s="126"/>
      <c r="BD42" s="357"/>
      <c r="BE42" s="126"/>
      <c r="BF42" s="126"/>
      <c r="BG42" s="187"/>
      <c r="BH42" s="126"/>
      <c r="BI42" s="126"/>
      <c r="BJ42" s="126"/>
      <c r="BK42" s="126"/>
      <c r="BL42" s="126"/>
      <c r="BM42" s="126"/>
      <c r="BN42" s="126"/>
      <c r="BO42" s="126"/>
      <c r="BP42" s="126"/>
      <c r="BQ42" s="126"/>
      <c r="BR42" s="126"/>
      <c r="BU42" s="126"/>
      <c r="BV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547"/>
      <c r="CV42" s="126"/>
      <c r="CW42" s="126"/>
      <c r="CX42" s="126"/>
      <c r="CY42" s="126"/>
      <c r="CZ42" s="126"/>
      <c r="DA42" s="126"/>
      <c r="DB42" s="126"/>
      <c r="DC42" s="126"/>
      <c r="DD42" s="126"/>
      <c r="DE42" s="125"/>
      <c r="EB42" s="125"/>
      <c r="EC42" s="125"/>
      <c r="ED42" s="125"/>
      <c r="EE42" s="125"/>
      <c r="EF42" s="125"/>
      <c r="EG42" s="125"/>
      <c r="EH42" s="125"/>
      <c r="EI42" s="125"/>
      <c r="EJ42" s="125"/>
      <c r="EK42" s="125"/>
      <c r="EL42" s="548"/>
      <c r="EM42" s="125"/>
      <c r="EN42" s="125"/>
      <c r="EP42" s="125"/>
      <c r="EQ42" s="125"/>
      <c r="ES42" s="125"/>
      <c r="ET42" s="125"/>
      <c r="EU42" s="125"/>
      <c r="EW42" s="125"/>
      <c r="EX42" s="125"/>
      <c r="EZ42" s="125"/>
      <c r="FA42" s="125"/>
      <c r="FB42" s="125"/>
      <c r="FC42" s="125"/>
      <c r="FD42" s="125"/>
      <c r="FE42" s="125"/>
      <c r="FF42" s="125"/>
      <c r="FG42" s="125"/>
      <c r="FH42" s="125"/>
      <c r="FI42" s="125"/>
      <c r="FJ42" s="125"/>
      <c r="FK42" s="549"/>
      <c r="FL42" s="126"/>
      <c r="FM42" s="126"/>
      <c r="FN42" s="126"/>
      <c r="FO42" s="126"/>
      <c r="FP42" s="126"/>
      <c r="FQ42" s="126"/>
      <c r="FR42" s="126"/>
      <c r="FT42" s="126"/>
      <c r="FU42" s="368"/>
      <c r="FV42" s="368"/>
      <c r="FW42" s="368"/>
      <c r="FX42" s="368"/>
      <c r="FY42" s="368"/>
      <c r="FZ42" s="368"/>
      <c r="GA42" s="368"/>
    </row>
    <row r="43" spans="1:185" ht="15.75" customHeight="1">
      <c r="A43" s="706" t="s">
        <v>193</v>
      </c>
      <c r="B43" s="116"/>
      <c r="C43" s="116"/>
      <c r="D43" s="152"/>
      <c r="E43" s="1210"/>
      <c r="F43" s="152"/>
      <c r="G43" s="152"/>
      <c r="H43" s="13"/>
      <c r="I43" s="152"/>
      <c r="J43" s="13"/>
      <c r="K43" s="13"/>
      <c r="L43" s="13"/>
      <c r="M43" s="705" t="s">
        <v>413</v>
      </c>
      <c r="N43" s="377"/>
      <c r="Q43" s="116"/>
      <c r="R43" s="116"/>
      <c r="T43" s="180"/>
      <c r="U43" s="180"/>
      <c r="V43" s="9"/>
      <c r="W43" s="9"/>
      <c r="X43" s="180"/>
      <c r="Y43" s="120"/>
      <c r="Z43" s="9"/>
      <c r="AD43" s="9"/>
      <c r="AE43" s="9"/>
      <c r="AG43" s="9"/>
      <c r="AH43" s="9"/>
      <c r="AI43" s="9"/>
      <c r="AJ43" s="9"/>
      <c r="AK43" s="371"/>
      <c r="AL43" s="9"/>
      <c r="AM43" s="9"/>
      <c r="AN43" s="9"/>
      <c r="AO43" s="9"/>
      <c r="AP43" s="9"/>
      <c r="AQ43" s="9"/>
      <c r="AR43" s="9"/>
      <c r="AW43" s="120"/>
      <c r="AX43" s="120"/>
      <c r="AY43" s="120"/>
      <c r="AZ43" s="120"/>
      <c r="BA43" s="120"/>
      <c r="BB43" s="120"/>
      <c r="BC43" s="120"/>
      <c r="BD43" s="120"/>
      <c r="BE43" s="120"/>
      <c r="BF43" s="120"/>
      <c r="BG43" s="120"/>
      <c r="BH43" s="246"/>
      <c r="BI43" s="372"/>
      <c r="BJ43" s="372"/>
      <c r="BK43" s="120"/>
      <c r="BL43" s="120"/>
      <c r="BM43" s="120"/>
      <c r="BN43" s="120"/>
      <c r="BO43" s="120"/>
      <c r="BP43" s="24"/>
      <c r="BQ43" s="120"/>
      <c r="BR43" s="180"/>
      <c r="BS43" s="9"/>
      <c r="BT43" s="9"/>
      <c r="BU43" s="180"/>
      <c r="BV43" s="180"/>
      <c r="BX43" s="9"/>
      <c r="BY43" s="9"/>
      <c r="CB43" s="373"/>
      <c r="CC43" s="374"/>
      <c r="CD43" s="374"/>
      <c r="CE43" s="374"/>
      <c r="CF43" s="374"/>
      <c r="CG43" s="374"/>
      <c r="CH43" s="374"/>
      <c r="CI43" s="374"/>
      <c r="CJ43" s="374"/>
      <c r="CS43" s="180"/>
      <c r="CU43" s="176"/>
      <c r="DC43" s="180"/>
      <c r="DD43" s="180"/>
      <c r="DE43" s="152"/>
      <c r="DY43" s="525"/>
      <c r="DZ43" s="525"/>
      <c r="EA43" s="9"/>
      <c r="EM43" s="152"/>
      <c r="EO43" s="9"/>
      <c r="EP43" s="152"/>
      <c r="ER43" s="9"/>
      <c r="ET43" s="152"/>
      <c r="EU43" s="550"/>
      <c r="EV43" s="9"/>
      <c r="EW43" s="152"/>
      <c r="EY43" s="9"/>
      <c r="FI43" s="152"/>
      <c r="FJ43" s="152"/>
      <c r="FK43" s="525"/>
      <c r="FZ43" s="184"/>
      <c r="GA43" s="184"/>
      <c r="GC43" s="90"/>
    </row>
    <row r="44" spans="1:183" ht="12" customHeight="1">
      <c r="A44" s="1111" t="s">
        <v>457</v>
      </c>
      <c r="B44" s="1211"/>
      <c r="C44" s="1212"/>
      <c r="D44" s="152"/>
      <c r="E44" s="1213"/>
      <c r="F44" s="1214"/>
      <c r="G44" s="152"/>
      <c r="H44" s="13"/>
      <c r="I44" s="152"/>
      <c r="M44" s="707" t="s">
        <v>193</v>
      </c>
      <c r="N44" s="394"/>
      <c r="O44" s="1198"/>
      <c r="P44" s="1198"/>
      <c r="Q44" s="116"/>
      <c r="R44" s="152"/>
      <c r="S44" s="201"/>
      <c r="T44" s="180"/>
      <c r="U44" s="180"/>
      <c r="V44" s="9"/>
      <c r="W44" s="9"/>
      <c r="Y44" s="381"/>
      <c r="Z44" s="136"/>
      <c r="AA44" s="200"/>
      <c r="AB44" s="201"/>
      <c r="AD44" s="9"/>
      <c r="AE44" s="9"/>
      <c r="AG44" s="9"/>
      <c r="AH44" s="382"/>
      <c r="AI44" s="9"/>
      <c r="AJ44" s="9"/>
      <c r="AK44" s="9"/>
      <c r="AL44" s="246"/>
      <c r="AM44" s="372"/>
      <c r="AN44" s="372"/>
      <c r="AP44" s="9"/>
      <c r="AR44" s="24"/>
      <c r="AS44" s="9"/>
      <c r="AT44" s="136"/>
      <c r="AU44" s="200"/>
      <c r="AV44" s="201"/>
      <c r="AW44" s="9"/>
      <c r="AX44" s="205"/>
      <c r="AY44" s="9"/>
      <c r="AZ44" s="9"/>
      <c r="BA44" s="9"/>
      <c r="BB44" s="9"/>
      <c r="BC44" s="9"/>
      <c r="BD44" s="382"/>
      <c r="BE44" s="383"/>
      <c r="BF44" s="384"/>
      <c r="BG44" s="9"/>
      <c r="BH44" s="9"/>
      <c r="BI44" s="9"/>
      <c r="BJ44" s="9"/>
      <c r="BK44" s="9"/>
      <c r="BL44" s="9"/>
      <c r="BM44" s="9"/>
      <c r="BN44" s="9"/>
      <c r="BO44" s="9"/>
      <c r="BP44" s="9"/>
      <c r="BR44" s="136"/>
      <c r="BS44" s="200"/>
      <c r="BT44" s="201"/>
      <c r="BU44" s="180"/>
      <c r="BV44" s="180"/>
      <c r="BX44" s="9"/>
      <c r="BY44" s="9"/>
      <c r="CD44" s="246"/>
      <c r="CE44" s="372"/>
      <c r="CF44" s="372"/>
      <c r="CL44" s="136"/>
      <c r="CM44" s="200"/>
      <c r="CN44" s="201"/>
      <c r="CS44" s="180"/>
      <c r="CU44" s="176"/>
      <c r="DC44" s="180"/>
      <c r="DD44" s="180"/>
      <c r="DE44" s="152"/>
      <c r="DY44" s="525"/>
      <c r="DZ44" s="525"/>
      <c r="EA44" s="1369"/>
      <c r="EB44" s="1370"/>
      <c r="EC44" s="1371"/>
      <c r="EJ44" s="418"/>
      <c r="EK44" s="418"/>
      <c r="EL44" s="385"/>
      <c r="EM44" s="418"/>
      <c r="EN44" s="418"/>
      <c r="EO44" s="205"/>
      <c r="EP44" s="418"/>
      <c r="ER44" s="9"/>
      <c r="ET44" s="152"/>
      <c r="EU44" s="386"/>
      <c r="EV44" s="9"/>
      <c r="EW44" s="152"/>
      <c r="EY44" s="9"/>
      <c r="EZ44" s="550"/>
      <c r="FB44" s="136"/>
      <c r="FC44" s="200"/>
      <c r="FD44" s="201"/>
      <c r="FE44" s="372"/>
      <c r="FF44" s="372"/>
      <c r="FG44" s="372"/>
      <c r="FI44" s="152"/>
      <c r="FJ44" s="152"/>
      <c r="FK44" s="525"/>
      <c r="FZ44" s="184"/>
      <c r="GA44" s="184"/>
    </row>
    <row r="45" spans="1:185" ht="12" customHeight="1">
      <c r="A45" s="1215"/>
      <c r="B45" s="1438" t="s">
        <v>191</v>
      </c>
      <c r="C45" s="1438" t="s">
        <v>192</v>
      </c>
      <c r="D45" s="1441" t="s">
        <v>368</v>
      </c>
      <c r="E45" s="1435" t="s">
        <v>365</v>
      </c>
      <c r="F45" s="1438" t="s">
        <v>267</v>
      </c>
      <c r="G45" s="1438" t="s">
        <v>241</v>
      </c>
      <c r="H45" s="13"/>
      <c r="J45" s="205"/>
      <c r="K45" s="205"/>
      <c r="L45" s="205"/>
      <c r="M45" s="1112" t="s">
        <v>460</v>
      </c>
      <c r="N45" s="552"/>
      <c r="Q45" s="116"/>
      <c r="R45" s="389"/>
      <c r="S45" s="243"/>
      <c r="T45" s="180"/>
      <c r="U45" s="180"/>
      <c r="V45" s="9"/>
      <c r="W45" s="9"/>
      <c r="X45" s="180"/>
      <c r="Y45" s="143"/>
      <c r="Z45" s="225"/>
      <c r="AA45" s="206"/>
      <c r="AB45" s="225"/>
      <c r="AC45" s="143"/>
      <c r="AE45" s="225"/>
      <c r="AF45" s="225"/>
      <c r="AG45" s="226"/>
      <c r="AH45" s="226"/>
      <c r="AI45" s="226"/>
      <c r="AJ45" s="226"/>
      <c r="AK45" s="226"/>
      <c r="AL45" s="226"/>
      <c r="AM45" s="226"/>
      <c r="AN45" s="226"/>
      <c r="AO45" s="226"/>
      <c r="AP45" s="206"/>
      <c r="AQ45" s="226"/>
      <c r="AS45" s="226"/>
      <c r="AT45" s="9"/>
      <c r="AU45" s="206"/>
      <c r="AV45" s="184"/>
      <c r="AX45" s="206"/>
      <c r="AY45" s="206"/>
      <c r="AZ45" s="184"/>
      <c r="BA45" s="184"/>
      <c r="BB45" s="206"/>
      <c r="BC45" s="226"/>
      <c r="BD45" s="226"/>
      <c r="BE45" s="226"/>
      <c r="BF45" s="206"/>
      <c r="BG45" s="226"/>
      <c r="BH45" s="226"/>
      <c r="BI45" s="226"/>
      <c r="BJ45" s="226"/>
      <c r="BK45" s="226"/>
      <c r="BL45" s="226"/>
      <c r="BM45" s="226"/>
      <c r="BN45" s="226"/>
      <c r="BO45" s="226"/>
      <c r="BP45" s="226"/>
      <c r="BQ45" s="229"/>
      <c r="BR45" s="140"/>
      <c r="BS45" s="225"/>
      <c r="BT45" s="225"/>
      <c r="BU45" s="225"/>
      <c r="BV45" s="225"/>
      <c r="BW45" s="225"/>
      <c r="BX45" s="225"/>
      <c r="BY45" s="225"/>
      <c r="BZ45" s="225"/>
      <c r="CL45" s="140"/>
      <c r="CM45" s="225"/>
      <c r="CN45" s="225"/>
      <c r="CO45" s="225"/>
      <c r="CP45" s="225"/>
      <c r="CQ45" s="225"/>
      <c r="CR45" s="225"/>
      <c r="CS45" s="225"/>
      <c r="CT45" s="225"/>
      <c r="CU45" s="176"/>
      <c r="CX45" s="387"/>
      <c r="CY45" s="387"/>
      <c r="CZ45" s="357"/>
      <c r="DA45" s="357"/>
      <c r="DC45" s="180"/>
      <c r="DD45" s="180"/>
      <c r="DE45" s="152"/>
      <c r="DY45" s="525"/>
      <c r="DZ45" s="525"/>
      <c r="EA45" s="9"/>
      <c r="EB45" s="1374"/>
      <c r="EC45" s="1368"/>
      <c r="ED45" s="1368"/>
      <c r="EE45" s="226"/>
      <c r="EG45" s="390"/>
      <c r="EK45" s="1375"/>
      <c r="EL45" s="1375"/>
      <c r="EM45" s="1375"/>
      <c r="EO45" s="9"/>
      <c r="EP45" s="152"/>
      <c r="ER45" s="9"/>
      <c r="ET45" s="152"/>
      <c r="EU45" s="418"/>
      <c r="EV45" s="9"/>
      <c r="EW45" s="152"/>
      <c r="EX45" s="391"/>
      <c r="EY45" s="9"/>
      <c r="EZ45" s="386"/>
      <c r="FB45" s="139"/>
      <c r="FI45" s="152"/>
      <c r="FJ45" s="152"/>
      <c r="FK45" s="525"/>
      <c r="FZ45" s="184"/>
      <c r="GA45" s="184"/>
      <c r="GC45" s="90"/>
    </row>
    <row r="46" spans="1:183" ht="12" customHeight="1">
      <c r="A46" s="1216" t="s">
        <v>195</v>
      </c>
      <c r="B46" s="1439"/>
      <c r="C46" s="1439" t="s">
        <v>269</v>
      </c>
      <c r="D46" s="1442" t="s">
        <v>275</v>
      </c>
      <c r="E46" s="1436" t="s">
        <v>270</v>
      </c>
      <c r="F46" s="1439"/>
      <c r="G46" s="1439"/>
      <c r="H46" s="13"/>
      <c r="J46" s="205"/>
      <c r="K46" s="205"/>
      <c r="L46" s="205"/>
      <c r="M46" s="13" t="s">
        <v>230</v>
      </c>
      <c r="Q46" s="116"/>
      <c r="R46" s="152"/>
      <c r="S46" s="206"/>
      <c r="T46" s="393"/>
      <c r="U46" s="393"/>
      <c r="V46" s="205"/>
      <c r="W46" s="9"/>
      <c r="X46" s="180"/>
      <c r="Y46" s="225"/>
      <c r="Z46" s="235"/>
      <c r="AA46" s="206"/>
      <c r="AB46" s="225"/>
      <c r="AC46" s="206"/>
      <c r="AD46" s="395"/>
      <c r="AE46" s="206"/>
      <c r="AF46" s="225"/>
      <c r="AG46" s="226"/>
      <c r="AH46" s="226"/>
      <c r="AI46" s="226"/>
      <c r="AJ46" s="226"/>
      <c r="AK46" s="226"/>
      <c r="AL46" s="226"/>
      <c r="AM46" s="226"/>
      <c r="AN46" s="226"/>
      <c r="AO46" s="226"/>
      <c r="AP46" s="206"/>
      <c r="AQ46" s="226"/>
      <c r="AR46" s="226"/>
      <c r="AS46" s="226"/>
      <c r="AT46" s="143"/>
      <c r="AU46" s="206"/>
      <c r="AV46" s="184"/>
      <c r="AX46" s="206"/>
      <c r="AY46" s="206"/>
      <c r="AZ46" s="184"/>
      <c r="BA46" s="184"/>
      <c r="BB46" s="206"/>
      <c r="BC46" s="225"/>
      <c r="BD46" s="225"/>
      <c r="BE46" s="225"/>
      <c r="BF46" s="225"/>
      <c r="BG46" s="9"/>
      <c r="BH46" s="9"/>
      <c r="BI46" s="9"/>
      <c r="BJ46" s="9"/>
      <c r="BK46" s="9"/>
      <c r="BL46" s="9"/>
      <c r="BM46" s="9"/>
      <c r="BN46" s="9"/>
      <c r="BO46" s="225"/>
      <c r="BP46" s="225"/>
      <c r="BQ46" s="240"/>
      <c r="BR46" s="143"/>
      <c r="BS46" s="225"/>
      <c r="BT46" s="225"/>
      <c r="BU46" s="225"/>
      <c r="BV46" s="225"/>
      <c r="BW46" s="225"/>
      <c r="BX46" s="225"/>
      <c r="BY46" s="225"/>
      <c r="BZ46" s="225"/>
      <c r="CL46" s="143"/>
      <c r="CM46" s="225"/>
      <c r="CN46" s="225"/>
      <c r="CO46" s="225"/>
      <c r="CP46" s="225"/>
      <c r="CQ46" s="225"/>
      <c r="CR46" s="225"/>
      <c r="CS46" s="225"/>
      <c r="CT46" s="225"/>
      <c r="CU46" s="176"/>
      <c r="DC46" s="180"/>
      <c r="DD46" s="180"/>
      <c r="DE46" s="152"/>
      <c r="DY46" s="525"/>
      <c r="DZ46" s="525"/>
      <c r="EA46" s="143"/>
      <c r="EB46" s="232"/>
      <c r="EC46" s="1367"/>
      <c r="ED46" s="1368"/>
      <c r="EE46" s="226"/>
      <c r="EF46" s="226"/>
      <c r="EG46" s="226"/>
      <c r="EM46" s="152"/>
      <c r="EO46" s="9"/>
      <c r="EP46" s="152"/>
      <c r="ER46" s="9"/>
      <c r="ET46" s="152"/>
      <c r="EV46" s="9"/>
      <c r="EW46" s="152"/>
      <c r="EX46" s="391"/>
      <c r="EY46" s="9"/>
      <c r="EZ46" s="418"/>
      <c r="FB46" s="143"/>
      <c r="FC46" s="232"/>
      <c r="FD46" s="232"/>
      <c r="FI46" s="152"/>
      <c r="FJ46" s="152"/>
      <c r="FK46" s="525"/>
      <c r="FZ46" s="184"/>
      <c r="GA46" s="184"/>
    </row>
    <row r="47" spans="1:183" ht="12" customHeight="1">
      <c r="A47" s="1217"/>
      <c r="B47" s="1440"/>
      <c r="C47" s="1440"/>
      <c r="D47" s="1443"/>
      <c r="E47" s="1437"/>
      <c r="F47" s="1440"/>
      <c r="G47" s="1440"/>
      <c r="H47" s="13"/>
      <c r="I47" s="152"/>
      <c r="J47" s="211"/>
      <c r="K47" s="211"/>
      <c r="L47" s="211"/>
      <c r="Q47" s="116"/>
      <c r="R47" s="152"/>
      <c r="S47" s="555"/>
      <c r="T47" s="142"/>
      <c r="U47" s="142"/>
      <c r="V47" s="9"/>
      <c r="W47" s="517"/>
      <c r="X47" s="180"/>
      <c r="Y47" s="178"/>
      <c r="Z47" s="9"/>
      <c r="AA47" s="232"/>
      <c r="AB47" s="236"/>
      <c r="AC47" s="236"/>
      <c r="AD47" s="259"/>
      <c r="AE47" s="236"/>
      <c r="AF47" s="236"/>
      <c r="AG47" s="232"/>
      <c r="AH47" s="232"/>
      <c r="AI47" s="232"/>
      <c r="AJ47" s="232"/>
      <c r="AK47" s="232"/>
      <c r="AL47" s="232"/>
      <c r="AM47" s="232"/>
      <c r="AN47" s="232"/>
      <c r="AO47" s="232"/>
      <c r="AP47" s="232"/>
      <c r="AQ47" s="232"/>
      <c r="AR47" s="232"/>
      <c r="AS47" s="232"/>
      <c r="AT47" s="9"/>
      <c r="AU47" s="232"/>
      <c r="AV47" s="395"/>
      <c r="AX47" s="232"/>
      <c r="AY47" s="235"/>
      <c r="BA47" s="393"/>
      <c r="BB47" s="232"/>
      <c r="BC47" s="236"/>
      <c r="BD47" s="236"/>
      <c r="BE47" s="236"/>
      <c r="BF47" s="235"/>
      <c r="BG47" s="236"/>
      <c r="BH47" s="236"/>
      <c r="BI47" s="236"/>
      <c r="BJ47" s="236"/>
      <c r="BK47" s="236"/>
      <c r="BL47" s="236"/>
      <c r="BM47" s="236"/>
      <c r="BN47" s="236"/>
      <c r="BO47" s="236"/>
      <c r="BP47" s="236"/>
      <c r="BQ47" s="211"/>
      <c r="BR47" s="144"/>
      <c r="BS47" s="225"/>
      <c r="BT47" s="225"/>
      <c r="BU47" s="225"/>
      <c r="BV47" s="225"/>
      <c r="BW47" s="225"/>
      <c r="BX47" s="225"/>
      <c r="BY47" s="225"/>
      <c r="BZ47" s="206"/>
      <c r="CL47" s="144"/>
      <c r="CM47" s="225"/>
      <c r="CN47" s="225"/>
      <c r="CO47" s="225"/>
      <c r="CP47" s="225"/>
      <c r="CQ47" s="225"/>
      <c r="CR47" s="225"/>
      <c r="CS47" s="225"/>
      <c r="CT47" s="206"/>
      <c r="CU47" s="176"/>
      <c r="DC47" s="180"/>
      <c r="DD47" s="180"/>
      <c r="DE47" s="152"/>
      <c r="DY47" s="525"/>
      <c r="DZ47" s="525"/>
      <c r="EA47" s="144"/>
      <c r="EB47" s="232"/>
      <c r="EC47" s="145"/>
      <c r="ED47" s="145"/>
      <c r="EE47" s="145"/>
      <c r="EF47" s="145"/>
      <c r="EG47" s="145"/>
      <c r="EM47" s="152"/>
      <c r="EO47" s="9"/>
      <c r="EP47" s="152"/>
      <c r="ER47" s="9"/>
      <c r="ET47" s="152"/>
      <c r="EV47" s="9"/>
      <c r="EW47" s="152"/>
      <c r="EX47" s="9"/>
      <c r="EY47" s="9"/>
      <c r="FB47" s="144"/>
      <c r="FI47" s="152"/>
      <c r="FJ47" s="152"/>
      <c r="FK47" s="525"/>
      <c r="FZ47" s="184"/>
      <c r="GA47" s="184"/>
    </row>
    <row r="48" spans="1:183" ht="12" customHeight="1">
      <c r="A48" s="57" t="s">
        <v>201</v>
      </c>
      <c r="B48" s="879">
        <v>401.2660015522533</v>
      </c>
      <c r="C48" s="879">
        <v>165.266418647068</v>
      </c>
      <c r="D48" s="879">
        <f>(F8*1000000)/'T15'!B9</f>
        <v>188.6014501901963</v>
      </c>
      <c r="E48" s="879">
        <v>100.83123107958308</v>
      </c>
      <c r="F48" s="879">
        <v>46.15210057578261</v>
      </c>
      <c r="G48" s="879">
        <f>B48-C48-D48-F48</f>
        <v>1.2460321392063634</v>
      </c>
      <c r="H48" s="13"/>
      <c r="I48" s="152"/>
      <c r="J48" s="285"/>
      <c r="K48" s="285"/>
      <c r="L48" s="285"/>
      <c r="Q48" s="116"/>
      <c r="R48" s="418"/>
      <c r="S48" s="556"/>
      <c r="T48" s="180"/>
      <c r="U48" s="180"/>
      <c r="V48" s="199"/>
      <c r="W48" s="9"/>
      <c r="X48" s="201"/>
      <c r="Y48" s="381"/>
      <c r="Z48" s="148"/>
      <c r="AA48" s="250"/>
      <c r="AB48" s="250"/>
      <c r="AC48" s="250"/>
      <c r="AD48" s="406"/>
      <c r="AE48" s="250"/>
      <c r="AF48" s="250"/>
      <c r="AG48" s="76"/>
      <c r="AH48" s="76"/>
      <c r="AI48" s="76"/>
      <c r="AJ48" s="76"/>
      <c r="AK48" s="76"/>
      <c r="AL48" s="76"/>
      <c r="AM48" s="76"/>
      <c r="AN48" s="76"/>
      <c r="AO48" s="76"/>
      <c r="AP48" s="76"/>
      <c r="AQ48" s="76"/>
      <c r="AR48" s="76"/>
      <c r="AS48" s="76"/>
      <c r="AT48" s="148"/>
      <c r="AU48" s="407"/>
      <c r="AV48" s="408"/>
      <c r="AW48" s="408"/>
      <c r="AX48" s="409"/>
      <c r="AY48" s="409"/>
      <c r="AZ48" s="410"/>
      <c r="BA48" s="410"/>
      <c r="BB48" s="407"/>
      <c r="BC48" s="251"/>
      <c r="BD48" s="251"/>
      <c r="BE48" s="251"/>
      <c r="BF48" s="251"/>
      <c r="BG48" s="229"/>
      <c r="BH48" s="229"/>
      <c r="BI48" s="229"/>
      <c r="BJ48" s="229"/>
      <c r="BK48" s="229"/>
      <c r="BL48" s="229"/>
      <c r="BM48" s="229"/>
      <c r="BN48" s="229"/>
      <c r="BO48" s="251"/>
      <c r="BP48" s="251"/>
      <c r="BQ48" s="274"/>
      <c r="BR48" s="148"/>
      <c r="BS48" s="286"/>
      <c r="BT48" s="286"/>
      <c r="BU48" s="286"/>
      <c r="BV48" s="286"/>
      <c r="BW48" s="286"/>
      <c r="BX48" s="286"/>
      <c r="BY48" s="286"/>
      <c r="BZ48" s="286"/>
      <c r="CA48" s="411"/>
      <c r="CB48" s="278"/>
      <c r="CC48" s="278"/>
      <c r="CD48" s="278"/>
      <c r="CE48" s="278"/>
      <c r="CF48" s="278"/>
      <c r="CG48" s="278"/>
      <c r="CH48" s="278"/>
      <c r="CI48" s="278"/>
      <c r="CJ48" s="278"/>
      <c r="CK48" s="278"/>
      <c r="CL48" s="148"/>
      <c r="CM48" s="290"/>
      <c r="CN48" s="290"/>
      <c r="CO48" s="290"/>
      <c r="CP48" s="290"/>
      <c r="CQ48" s="290"/>
      <c r="CR48" s="290"/>
      <c r="CS48" s="290"/>
      <c r="CT48" s="290"/>
      <c r="CU48" s="176"/>
      <c r="CV48" s="278"/>
      <c r="CW48" s="278"/>
      <c r="CX48" s="278"/>
      <c r="CY48" s="278"/>
      <c r="CZ48" s="278"/>
      <c r="DA48" s="278"/>
      <c r="DB48" s="278"/>
      <c r="DC48" s="278"/>
      <c r="DD48" s="278"/>
      <c r="DE48" s="278"/>
      <c r="DY48" s="525"/>
      <c r="DZ48" s="525"/>
      <c r="EA48" s="148"/>
      <c r="EB48" s="541"/>
      <c r="EC48" s="290"/>
      <c r="ED48" s="290"/>
      <c r="EE48" s="415"/>
      <c r="EF48" s="415"/>
      <c r="EG48" s="415"/>
      <c r="EM48" s="152"/>
      <c r="EO48" s="9"/>
      <c r="EP48" s="152"/>
      <c r="ER48" s="9"/>
      <c r="ET48" s="152"/>
      <c r="EV48" s="9"/>
      <c r="EW48" s="152"/>
      <c r="EY48" s="9"/>
      <c r="FB48" s="148"/>
      <c r="FC48" s="557"/>
      <c r="FD48" s="557"/>
      <c r="FI48" s="152"/>
      <c r="FJ48" s="152"/>
      <c r="FK48" s="525"/>
      <c r="FZ48" s="184"/>
      <c r="GA48" s="184"/>
    </row>
    <row r="49" spans="1:185" ht="12" customHeight="1">
      <c r="A49" s="68" t="s">
        <v>202</v>
      </c>
      <c r="B49" s="1218">
        <v>410.4584457629712</v>
      </c>
      <c r="C49" s="1218">
        <v>170.77262537675568</v>
      </c>
      <c r="D49" s="1218">
        <f>(F9*1000000)/'T15'!B10</f>
        <v>162.0624351834536</v>
      </c>
      <c r="E49" s="1218">
        <v>81.51483706911418</v>
      </c>
      <c r="F49" s="1218">
        <v>74.67470290645288</v>
      </c>
      <c r="G49" s="1218">
        <f aca="true" t="shared" si="7" ref="G49:G77">B49-C49-D49-F49</f>
        <v>2.948682296309059</v>
      </c>
      <c r="H49" s="13"/>
      <c r="I49" s="152"/>
      <c r="J49" s="285"/>
      <c r="K49" s="285"/>
      <c r="L49" s="285"/>
      <c r="Q49" s="116"/>
      <c r="R49" s="285"/>
      <c r="S49" s="556"/>
      <c r="T49" s="294"/>
      <c r="U49" s="294"/>
      <c r="V49" s="9"/>
      <c r="W49" s="369"/>
      <c r="X49" s="206"/>
      <c r="Y49" s="381"/>
      <c r="Z49" s="148"/>
      <c r="AA49" s="250"/>
      <c r="AB49" s="250"/>
      <c r="AC49" s="250"/>
      <c r="AD49" s="406"/>
      <c r="AE49" s="250"/>
      <c r="AF49" s="250"/>
      <c r="AG49" s="76"/>
      <c r="AH49" s="76"/>
      <c r="AI49" s="76"/>
      <c r="AJ49" s="76"/>
      <c r="AK49" s="76"/>
      <c r="AL49" s="76"/>
      <c r="AM49" s="76"/>
      <c r="AN49" s="76"/>
      <c r="AO49" s="76"/>
      <c r="AP49" s="76"/>
      <c r="AQ49" s="76"/>
      <c r="AR49" s="76"/>
      <c r="AS49" s="76"/>
      <c r="AT49" s="148"/>
      <c r="AU49" s="407"/>
      <c r="AV49" s="408"/>
      <c r="AW49" s="408"/>
      <c r="AX49" s="409"/>
      <c r="AY49" s="409"/>
      <c r="AZ49" s="410"/>
      <c r="BA49" s="410"/>
      <c r="BB49" s="407"/>
      <c r="BC49" s="251"/>
      <c r="BD49" s="251"/>
      <c r="BE49" s="251"/>
      <c r="BF49" s="251"/>
      <c r="BG49" s="229"/>
      <c r="BH49" s="229"/>
      <c r="BI49" s="229"/>
      <c r="BJ49" s="229"/>
      <c r="BK49" s="229"/>
      <c r="BL49" s="229"/>
      <c r="BM49" s="229"/>
      <c r="BN49" s="229"/>
      <c r="BO49" s="251"/>
      <c r="BP49" s="251"/>
      <c r="BQ49" s="274"/>
      <c r="BR49" s="148"/>
      <c r="BS49" s="286"/>
      <c r="BT49" s="286"/>
      <c r="BU49" s="286"/>
      <c r="BV49" s="286"/>
      <c r="BW49" s="286"/>
      <c r="BX49" s="286"/>
      <c r="BY49" s="286"/>
      <c r="BZ49" s="286"/>
      <c r="CB49" s="278"/>
      <c r="CC49" s="278"/>
      <c r="CD49" s="278"/>
      <c r="CE49" s="278"/>
      <c r="CF49" s="278"/>
      <c r="CG49" s="278"/>
      <c r="CH49" s="278"/>
      <c r="CI49" s="278"/>
      <c r="CJ49" s="278"/>
      <c r="CK49" s="278"/>
      <c r="CL49" s="148"/>
      <c r="CM49" s="290"/>
      <c r="CN49" s="290"/>
      <c r="CO49" s="290"/>
      <c r="CP49" s="290"/>
      <c r="CQ49" s="290"/>
      <c r="CR49" s="290"/>
      <c r="CS49" s="290"/>
      <c r="CT49" s="290"/>
      <c r="CU49" s="176"/>
      <c r="CV49" s="278"/>
      <c r="CW49" s="278"/>
      <c r="CX49" s="278"/>
      <c r="CY49" s="278"/>
      <c r="CZ49" s="278"/>
      <c r="DA49" s="278"/>
      <c r="DB49" s="278"/>
      <c r="DC49" s="278"/>
      <c r="DD49" s="278"/>
      <c r="DE49" s="278"/>
      <c r="DY49" s="525"/>
      <c r="DZ49" s="525"/>
      <c r="EA49" s="148"/>
      <c r="EB49" s="541"/>
      <c r="EC49" s="290"/>
      <c r="ED49" s="290"/>
      <c r="EE49" s="415"/>
      <c r="EF49" s="415"/>
      <c r="EG49" s="415"/>
      <c r="EM49" s="152"/>
      <c r="EO49" s="9"/>
      <c r="EP49" s="152"/>
      <c r="ER49" s="9"/>
      <c r="ET49" s="152"/>
      <c r="EV49" s="9"/>
      <c r="EW49" s="152"/>
      <c r="EY49" s="9"/>
      <c r="FB49" s="148"/>
      <c r="FC49" s="557"/>
      <c r="FD49" s="557"/>
      <c r="FI49" s="152"/>
      <c r="FJ49" s="152"/>
      <c r="FK49" s="525"/>
      <c r="FZ49" s="184"/>
      <c r="GA49" s="184"/>
      <c r="GC49" s="90"/>
    </row>
    <row r="50" spans="1:183" ht="12" customHeight="1">
      <c r="A50" s="57" t="s">
        <v>203</v>
      </c>
      <c r="B50" s="879">
        <v>482.39793893295035</v>
      </c>
      <c r="C50" s="879">
        <v>185.97233147385057</v>
      </c>
      <c r="D50" s="879">
        <f>(F10*1000000)/'T15'!B11</f>
        <v>229.21357013473437</v>
      </c>
      <c r="E50" s="879">
        <v>103.67398191514697</v>
      </c>
      <c r="F50" s="879">
        <v>61.19694881250496</v>
      </c>
      <c r="G50" s="879">
        <f t="shared" si="7"/>
        <v>6.0150885118604265</v>
      </c>
      <c r="H50" s="13"/>
      <c r="I50" s="152"/>
      <c r="J50" s="285"/>
      <c r="K50" s="285"/>
      <c r="L50" s="285"/>
      <c r="Q50" s="116"/>
      <c r="R50" s="285"/>
      <c r="S50" s="556"/>
      <c r="T50" s="294"/>
      <c r="U50" s="294"/>
      <c r="V50" s="9"/>
      <c r="W50" s="9"/>
      <c r="X50" s="180"/>
      <c r="Y50" s="381"/>
      <c r="Z50" s="148"/>
      <c r="AA50" s="250"/>
      <c r="AB50" s="250"/>
      <c r="AC50" s="250"/>
      <c r="AD50" s="406"/>
      <c r="AE50" s="250"/>
      <c r="AF50" s="250"/>
      <c r="AG50" s="76"/>
      <c r="AH50" s="76"/>
      <c r="AI50" s="76"/>
      <c r="AJ50" s="76"/>
      <c r="AK50" s="76"/>
      <c r="AL50" s="76"/>
      <c r="AM50" s="76"/>
      <c r="AN50" s="76"/>
      <c r="AO50" s="76"/>
      <c r="AP50" s="76"/>
      <c r="AQ50" s="76"/>
      <c r="AR50" s="76"/>
      <c r="AS50" s="76"/>
      <c r="AT50" s="148"/>
      <c r="AU50" s="407"/>
      <c r="AV50" s="408"/>
      <c r="AW50" s="408"/>
      <c r="AX50" s="409"/>
      <c r="AY50" s="409"/>
      <c r="AZ50" s="410"/>
      <c r="BA50" s="410"/>
      <c r="BB50" s="407"/>
      <c r="BC50" s="251"/>
      <c r="BD50" s="251"/>
      <c r="BE50" s="251"/>
      <c r="BF50" s="251"/>
      <c r="BG50" s="229"/>
      <c r="BH50" s="229"/>
      <c r="BI50" s="229"/>
      <c r="BJ50" s="229"/>
      <c r="BK50" s="229"/>
      <c r="BL50" s="229"/>
      <c r="BM50" s="229"/>
      <c r="BN50" s="229"/>
      <c r="BO50" s="251"/>
      <c r="BP50" s="251"/>
      <c r="BQ50" s="274"/>
      <c r="BR50" s="148"/>
      <c r="BS50" s="286"/>
      <c r="BT50" s="286"/>
      <c r="BU50" s="286"/>
      <c r="BV50" s="286"/>
      <c r="BW50" s="286"/>
      <c r="BX50" s="286"/>
      <c r="BY50" s="286"/>
      <c r="BZ50" s="286"/>
      <c r="CB50" s="278"/>
      <c r="CC50" s="278"/>
      <c r="CD50" s="278"/>
      <c r="CE50" s="278"/>
      <c r="CF50" s="278"/>
      <c r="CG50" s="278"/>
      <c r="CH50" s="278"/>
      <c r="CI50" s="278"/>
      <c r="CJ50" s="278"/>
      <c r="CK50" s="278"/>
      <c r="CL50" s="148"/>
      <c r="CM50" s="290"/>
      <c r="CN50" s="290"/>
      <c r="CO50" s="290"/>
      <c r="CP50" s="290"/>
      <c r="CQ50" s="290"/>
      <c r="CR50" s="290"/>
      <c r="CS50" s="290"/>
      <c r="CT50" s="290"/>
      <c r="CU50" s="176"/>
      <c r="CV50" s="278"/>
      <c r="CW50" s="278"/>
      <c r="CX50" s="278"/>
      <c r="CY50" s="278"/>
      <c r="CZ50" s="278"/>
      <c r="DA50" s="278"/>
      <c r="DB50" s="278"/>
      <c r="DC50" s="278"/>
      <c r="DD50" s="278"/>
      <c r="DE50" s="278"/>
      <c r="DY50" s="525"/>
      <c r="DZ50" s="525"/>
      <c r="EA50" s="148"/>
      <c r="EB50" s="541"/>
      <c r="EC50" s="290"/>
      <c r="ED50" s="290"/>
      <c r="EE50" s="415"/>
      <c r="EF50" s="415"/>
      <c r="EG50" s="415"/>
      <c r="EM50" s="152"/>
      <c r="EO50" s="9"/>
      <c r="EP50" s="152"/>
      <c r="ER50" s="9"/>
      <c r="ET50" s="152"/>
      <c r="EV50" s="9"/>
      <c r="EW50" s="152"/>
      <c r="EY50" s="9"/>
      <c r="FB50" s="148"/>
      <c r="FC50" s="557"/>
      <c r="FD50" s="557"/>
      <c r="FI50" s="152"/>
      <c r="FJ50" s="152"/>
      <c r="FK50" s="525"/>
      <c r="FZ50" s="184"/>
      <c r="GA50" s="184"/>
    </row>
    <row r="51" spans="1:183" ht="12" customHeight="1">
      <c r="A51" s="68" t="s">
        <v>204</v>
      </c>
      <c r="B51" s="1218">
        <v>487.2975063788045</v>
      </c>
      <c r="C51" s="1218">
        <v>188.08159852869917</v>
      </c>
      <c r="D51" s="1218">
        <f>(F11*1000000)/'T15'!B12</f>
        <v>198.9244329312163</v>
      </c>
      <c r="E51" s="1218">
        <v>101.48317547894892</v>
      </c>
      <c r="F51" s="1218">
        <v>88.3310804629451</v>
      </c>
      <c r="G51" s="1218">
        <f t="shared" si="7"/>
        <v>11.960394455943884</v>
      </c>
      <c r="H51" s="13"/>
      <c r="I51" s="152"/>
      <c r="J51" s="285"/>
      <c r="K51" s="285"/>
      <c r="L51" s="285"/>
      <c r="Q51" s="116"/>
      <c r="R51" s="285"/>
      <c r="S51" s="556"/>
      <c r="T51" s="421"/>
      <c r="U51" s="374"/>
      <c r="V51" s="374"/>
      <c r="W51" s="374"/>
      <c r="X51" s="374"/>
      <c r="Y51" s="381"/>
      <c r="Z51" s="148"/>
      <c r="AA51" s="250"/>
      <c r="AB51" s="250"/>
      <c r="AC51" s="250"/>
      <c r="AD51" s="406"/>
      <c r="AE51" s="250"/>
      <c r="AF51" s="250"/>
      <c r="AG51" s="76"/>
      <c r="AH51" s="76"/>
      <c r="AI51" s="76"/>
      <c r="AJ51" s="76"/>
      <c r="AK51" s="76"/>
      <c r="AL51" s="76"/>
      <c r="AM51" s="76"/>
      <c r="AN51" s="76"/>
      <c r="AO51" s="76"/>
      <c r="AP51" s="76"/>
      <c r="AQ51" s="76"/>
      <c r="AR51" s="76"/>
      <c r="AS51" s="76"/>
      <c r="AT51" s="148"/>
      <c r="AU51" s="407"/>
      <c r="AV51" s="408"/>
      <c r="AW51" s="408"/>
      <c r="AX51" s="409"/>
      <c r="AY51" s="409"/>
      <c r="AZ51" s="410"/>
      <c r="BA51" s="410"/>
      <c r="BB51" s="407"/>
      <c r="BC51" s="251"/>
      <c r="BD51" s="251"/>
      <c r="BE51" s="251"/>
      <c r="BF51" s="251"/>
      <c r="BG51" s="229"/>
      <c r="BH51" s="229"/>
      <c r="BI51" s="229"/>
      <c r="BJ51" s="229"/>
      <c r="BK51" s="229"/>
      <c r="BL51" s="229"/>
      <c r="BM51" s="229"/>
      <c r="BN51" s="229"/>
      <c r="BO51" s="251"/>
      <c r="BP51" s="251"/>
      <c r="BQ51" s="274"/>
      <c r="BR51" s="148"/>
      <c r="BS51" s="286"/>
      <c r="BT51" s="286"/>
      <c r="BU51" s="286"/>
      <c r="BV51" s="286"/>
      <c r="BW51" s="286"/>
      <c r="BX51" s="286"/>
      <c r="BY51" s="286"/>
      <c r="BZ51" s="286"/>
      <c r="CB51" s="278"/>
      <c r="CC51" s="278"/>
      <c r="CD51" s="278"/>
      <c r="CE51" s="278"/>
      <c r="CF51" s="278"/>
      <c r="CG51" s="278"/>
      <c r="CH51" s="278"/>
      <c r="CI51" s="278"/>
      <c r="CJ51" s="278"/>
      <c r="CK51" s="278"/>
      <c r="CL51" s="148"/>
      <c r="CM51" s="290"/>
      <c r="CN51" s="290"/>
      <c r="CO51" s="290"/>
      <c r="CP51" s="290"/>
      <c r="CQ51" s="290"/>
      <c r="CR51" s="290"/>
      <c r="CS51" s="290"/>
      <c r="CT51" s="290"/>
      <c r="CU51" s="176"/>
      <c r="CV51" s="278"/>
      <c r="CW51" s="278"/>
      <c r="CX51" s="278"/>
      <c r="CY51" s="278"/>
      <c r="CZ51" s="278"/>
      <c r="DA51" s="278"/>
      <c r="DB51" s="278"/>
      <c r="DC51" s="278"/>
      <c r="DD51" s="278"/>
      <c r="DE51" s="278"/>
      <c r="DY51" s="525"/>
      <c r="DZ51" s="525"/>
      <c r="EA51" s="148"/>
      <c r="EB51" s="541"/>
      <c r="EC51" s="290"/>
      <c r="ED51" s="290"/>
      <c r="EE51" s="415"/>
      <c r="EF51" s="415"/>
      <c r="EG51" s="415"/>
      <c r="EM51" s="152"/>
      <c r="EO51" s="9"/>
      <c r="EP51" s="152"/>
      <c r="ER51" s="9"/>
      <c r="ET51" s="152"/>
      <c r="EV51" s="9"/>
      <c r="EW51" s="152"/>
      <c r="EY51" s="9"/>
      <c r="FB51" s="148"/>
      <c r="FC51" s="557"/>
      <c r="FD51" s="557"/>
      <c r="FI51" s="152"/>
      <c r="FJ51" s="152"/>
      <c r="FK51" s="525"/>
      <c r="FZ51" s="184"/>
      <c r="GA51" s="184"/>
    </row>
    <row r="52" spans="1:183" ht="12" customHeight="1">
      <c r="A52" s="57" t="s">
        <v>205</v>
      </c>
      <c r="B52" s="879">
        <v>381.30841121495325</v>
      </c>
      <c r="C52" s="879">
        <v>172.24642380316612</v>
      </c>
      <c r="D52" s="879">
        <f>(F12*1000000)/'T15'!B13</f>
        <v>147.22929620446308</v>
      </c>
      <c r="E52" s="879">
        <v>79.13759298111768</v>
      </c>
      <c r="F52" s="879">
        <v>56.5172611100515</v>
      </c>
      <c r="G52" s="879">
        <f t="shared" si="7"/>
        <v>5.315430097272547</v>
      </c>
      <c r="H52" s="13"/>
      <c r="I52" s="152"/>
      <c r="J52" s="285"/>
      <c r="K52" s="285"/>
      <c r="L52" s="285"/>
      <c r="Q52" s="116"/>
      <c r="R52" s="285"/>
      <c r="S52" s="556"/>
      <c r="T52" s="180"/>
      <c r="U52" s="180"/>
      <c r="V52" s="9"/>
      <c r="W52" s="9"/>
      <c r="X52" s="180"/>
      <c r="Y52" s="381"/>
      <c r="Z52" s="148"/>
      <c r="AA52" s="250"/>
      <c r="AB52" s="250"/>
      <c r="AC52" s="250"/>
      <c r="AD52" s="406"/>
      <c r="AE52" s="250"/>
      <c r="AF52" s="250"/>
      <c r="AG52" s="76"/>
      <c r="AH52" s="76"/>
      <c r="AI52" s="76"/>
      <c r="AJ52" s="76"/>
      <c r="AK52" s="76"/>
      <c r="AL52" s="76"/>
      <c r="AM52" s="76"/>
      <c r="AN52" s="76"/>
      <c r="AO52" s="76"/>
      <c r="AP52" s="76"/>
      <c r="AQ52" s="76"/>
      <c r="AR52" s="76"/>
      <c r="AS52" s="76"/>
      <c r="AT52" s="148"/>
      <c r="AU52" s="407"/>
      <c r="AV52" s="408"/>
      <c r="AW52" s="408"/>
      <c r="AX52" s="409"/>
      <c r="AY52" s="409"/>
      <c r="AZ52" s="410"/>
      <c r="BA52" s="410"/>
      <c r="BB52" s="407"/>
      <c r="BC52" s="251"/>
      <c r="BD52" s="251"/>
      <c r="BE52" s="251"/>
      <c r="BF52" s="251"/>
      <c r="BG52" s="229"/>
      <c r="BH52" s="229"/>
      <c r="BI52" s="229"/>
      <c r="BJ52" s="229"/>
      <c r="BK52" s="229"/>
      <c r="BL52" s="229"/>
      <c r="BM52" s="229"/>
      <c r="BN52" s="229"/>
      <c r="BO52" s="251"/>
      <c r="BP52" s="251"/>
      <c r="BQ52" s="274"/>
      <c r="BR52" s="148"/>
      <c r="BS52" s="286"/>
      <c r="BT52" s="286"/>
      <c r="BU52" s="286"/>
      <c r="BV52" s="286"/>
      <c r="BW52" s="286"/>
      <c r="BX52" s="286"/>
      <c r="BY52" s="286"/>
      <c r="BZ52" s="286"/>
      <c r="CB52" s="278"/>
      <c r="CC52" s="278"/>
      <c r="CD52" s="278"/>
      <c r="CE52" s="278"/>
      <c r="CF52" s="278"/>
      <c r="CG52" s="278"/>
      <c r="CH52" s="278"/>
      <c r="CI52" s="278"/>
      <c r="CJ52" s="278"/>
      <c r="CK52" s="278"/>
      <c r="CL52" s="148"/>
      <c r="CM52" s="290"/>
      <c r="CN52" s="290"/>
      <c r="CO52" s="290"/>
      <c r="CP52" s="290"/>
      <c r="CQ52" s="290"/>
      <c r="CR52" s="290"/>
      <c r="CS52" s="290"/>
      <c r="CT52" s="290"/>
      <c r="CU52" s="176"/>
      <c r="CV52" s="278"/>
      <c r="CW52" s="278"/>
      <c r="CX52" s="278"/>
      <c r="CY52" s="278"/>
      <c r="CZ52" s="278"/>
      <c r="DA52" s="278"/>
      <c r="DB52" s="278"/>
      <c r="DC52" s="278"/>
      <c r="DD52" s="278"/>
      <c r="DE52" s="278"/>
      <c r="DY52" s="525"/>
      <c r="DZ52" s="525"/>
      <c r="EA52" s="148"/>
      <c r="EB52" s="541"/>
      <c r="EC52" s="290"/>
      <c r="ED52" s="290"/>
      <c r="EE52" s="415"/>
      <c r="EF52" s="415"/>
      <c r="EG52" s="415"/>
      <c r="EM52" s="152"/>
      <c r="EO52" s="9"/>
      <c r="EP52" s="152"/>
      <c r="ER52" s="9"/>
      <c r="ET52" s="152"/>
      <c r="EV52" s="9"/>
      <c r="EW52" s="152"/>
      <c r="EY52" s="9"/>
      <c r="FB52" s="148"/>
      <c r="FC52" s="557"/>
      <c r="FD52" s="557"/>
      <c r="FI52" s="152"/>
      <c r="FJ52" s="152"/>
      <c r="FK52" s="525"/>
      <c r="FZ52" s="184"/>
      <c r="GA52" s="184"/>
    </row>
    <row r="53" spans="1:183" ht="12" customHeight="1">
      <c r="A53" s="68" t="s">
        <v>206</v>
      </c>
      <c r="B53" s="1218">
        <v>393.83875632516344</v>
      </c>
      <c r="C53" s="1218">
        <v>178.69602776289807</v>
      </c>
      <c r="D53" s="1218">
        <f>(F13*1000000)/'T15'!B14</f>
        <v>181.5892645989331</v>
      </c>
      <c r="E53" s="1218">
        <v>92.21205419236773</v>
      </c>
      <c r="F53" s="1218">
        <v>28.354511087763346</v>
      </c>
      <c r="G53" s="1218">
        <f t="shared" si="7"/>
        <v>5.198952875568917</v>
      </c>
      <c r="H53" s="13"/>
      <c r="I53" s="152"/>
      <c r="J53" s="285"/>
      <c r="K53" s="285"/>
      <c r="L53" s="285"/>
      <c r="Q53" s="116"/>
      <c r="R53" s="285"/>
      <c r="S53" s="556"/>
      <c r="T53" s="294"/>
      <c r="U53" s="294"/>
      <c r="V53" s="9"/>
      <c r="W53" s="9"/>
      <c r="X53" s="180"/>
      <c r="Y53" s="381"/>
      <c r="Z53" s="148"/>
      <c r="AA53" s="250"/>
      <c r="AB53" s="250"/>
      <c r="AC53" s="250"/>
      <c r="AD53" s="406"/>
      <c r="AE53" s="250"/>
      <c r="AF53" s="250"/>
      <c r="AG53" s="76"/>
      <c r="AH53" s="76"/>
      <c r="AI53" s="76"/>
      <c r="AJ53" s="76"/>
      <c r="AK53" s="76"/>
      <c r="AL53" s="76"/>
      <c r="AM53" s="76"/>
      <c r="AN53" s="76"/>
      <c r="AO53" s="76"/>
      <c r="AP53" s="76"/>
      <c r="AQ53" s="76"/>
      <c r="AR53" s="76"/>
      <c r="AS53" s="76"/>
      <c r="AT53" s="148"/>
      <c r="AU53" s="407"/>
      <c r="AV53" s="408"/>
      <c r="AW53" s="408"/>
      <c r="AX53" s="409"/>
      <c r="AY53" s="409"/>
      <c r="AZ53" s="410"/>
      <c r="BA53" s="410"/>
      <c r="BB53" s="407"/>
      <c r="BC53" s="251"/>
      <c r="BD53" s="251"/>
      <c r="BE53" s="251"/>
      <c r="BF53" s="251"/>
      <c r="BG53" s="229"/>
      <c r="BH53" s="229"/>
      <c r="BI53" s="229"/>
      <c r="BJ53" s="229"/>
      <c r="BK53" s="229"/>
      <c r="BL53" s="229"/>
      <c r="BM53" s="229"/>
      <c r="BN53" s="229"/>
      <c r="BO53" s="251"/>
      <c r="BP53" s="251"/>
      <c r="BQ53" s="274"/>
      <c r="BR53" s="148"/>
      <c r="BS53" s="286"/>
      <c r="BT53" s="286"/>
      <c r="BU53" s="286"/>
      <c r="BV53" s="286"/>
      <c r="BW53" s="286"/>
      <c r="BX53" s="286"/>
      <c r="BY53" s="286"/>
      <c r="BZ53" s="286"/>
      <c r="CB53" s="278"/>
      <c r="CC53" s="278"/>
      <c r="CD53" s="278"/>
      <c r="CE53" s="278"/>
      <c r="CF53" s="278"/>
      <c r="CG53" s="278"/>
      <c r="CH53" s="278"/>
      <c r="CI53" s="278"/>
      <c r="CJ53" s="278"/>
      <c r="CK53" s="278"/>
      <c r="CL53" s="148"/>
      <c r="CM53" s="290"/>
      <c r="CN53" s="290"/>
      <c r="CO53" s="290"/>
      <c r="CP53" s="290"/>
      <c r="CQ53" s="290"/>
      <c r="CR53" s="290"/>
      <c r="CS53" s="290"/>
      <c r="CT53" s="290"/>
      <c r="CU53" s="176"/>
      <c r="CV53" s="278"/>
      <c r="CW53" s="278"/>
      <c r="CX53" s="278"/>
      <c r="CY53" s="278"/>
      <c r="CZ53" s="278"/>
      <c r="DA53" s="278"/>
      <c r="DB53" s="278"/>
      <c r="DC53" s="278"/>
      <c r="DD53" s="278"/>
      <c r="DE53" s="278"/>
      <c r="DY53" s="525"/>
      <c r="DZ53" s="525"/>
      <c r="EA53" s="148"/>
      <c r="EB53" s="541"/>
      <c r="EC53" s="290"/>
      <c r="ED53" s="290"/>
      <c r="EE53" s="415"/>
      <c r="EF53" s="415"/>
      <c r="EG53" s="415"/>
      <c r="EI53" s="418"/>
      <c r="EM53" s="152"/>
      <c r="EO53" s="9"/>
      <c r="EP53" s="152"/>
      <c r="ER53" s="9"/>
      <c r="ET53" s="152"/>
      <c r="EV53" s="9"/>
      <c r="EW53" s="152"/>
      <c r="EY53" s="9"/>
      <c r="FB53" s="148"/>
      <c r="FC53" s="557"/>
      <c r="FD53" s="557"/>
      <c r="FI53" s="152"/>
      <c r="FJ53" s="152"/>
      <c r="FK53" s="525"/>
      <c r="FZ53" s="184"/>
      <c r="GA53" s="184"/>
    </row>
    <row r="54" spans="1:183" ht="12" customHeight="1">
      <c r="A54" s="57" t="s">
        <v>207</v>
      </c>
      <c r="B54" s="879">
        <v>446.9905357411489</v>
      </c>
      <c r="C54" s="879">
        <v>183.2839829973278</v>
      </c>
      <c r="D54" s="879">
        <f>(F14*1000000)/'T15'!B15</f>
        <v>201.67351613604168</v>
      </c>
      <c r="E54" s="879">
        <v>95.41833870026502</v>
      </c>
      <c r="F54" s="879">
        <v>55.826473326313085</v>
      </c>
      <c r="G54" s="879">
        <f t="shared" si="7"/>
        <v>6.206563281466366</v>
      </c>
      <c r="H54" s="13"/>
      <c r="I54" s="152"/>
      <c r="J54" s="285"/>
      <c r="K54" s="285"/>
      <c r="L54" s="285"/>
      <c r="Q54" s="116"/>
      <c r="R54" s="285"/>
      <c r="S54" s="556"/>
      <c r="T54" s="294"/>
      <c r="U54" s="294"/>
      <c r="V54" s="9"/>
      <c r="W54" s="9"/>
      <c r="X54" s="180"/>
      <c r="Y54" s="381"/>
      <c r="Z54" s="148"/>
      <c r="AA54" s="250"/>
      <c r="AB54" s="250"/>
      <c r="AC54" s="250"/>
      <c r="AD54" s="406"/>
      <c r="AE54" s="250"/>
      <c r="AF54" s="250"/>
      <c r="AG54" s="76"/>
      <c r="AH54" s="76"/>
      <c r="AI54" s="423"/>
      <c r="AJ54" s="76"/>
      <c r="AK54" s="76"/>
      <c r="AL54" s="76"/>
      <c r="AM54" s="76"/>
      <c r="AN54" s="76"/>
      <c r="AO54" s="76"/>
      <c r="AP54" s="76"/>
      <c r="AQ54" s="76"/>
      <c r="AR54" s="76"/>
      <c r="AS54" s="76"/>
      <c r="AT54" s="148"/>
      <c r="AU54" s="407"/>
      <c r="AV54" s="408"/>
      <c r="AW54" s="408"/>
      <c r="AX54" s="409"/>
      <c r="AY54" s="409"/>
      <c r="AZ54" s="410"/>
      <c r="BA54" s="410"/>
      <c r="BB54" s="407"/>
      <c r="BC54" s="251"/>
      <c r="BD54" s="251"/>
      <c r="BE54" s="251"/>
      <c r="BF54" s="251"/>
      <c r="BG54" s="229"/>
      <c r="BH54" s="229"/>
      <c r="BI54" s="229"/>
      <c r="BJ54" s="229"/>
      <c r="BK54" s="229"/>
      <c r="BL54" s="229"/>
      <c r="BM54" s="229"/>
      <c r="BN54" s="229"/>
      <c r="BO54" s="251"/>
      <c r="BP54" s="251"/>
      <c r="BQ54" s="274"/>
      <c r="BR54" s="148"/>
      <c r="BS54" s="286"/>
      <c r="BT54" s="286"/>
      <c r="BU54" s="286"/>
      <c r="BV54" s="286"/>
      <c r="BW54" s="286"/>
      <c r="BX54" s="286"/>
      <c r="BY54" s="286"/>
      <c r="BZ54" s="286"/>
      <c r="CB54" s="278"/>
      <c r="CC54" s="278"/>
      <c r="CD54" s="278"/>
      <c r="CE54" s="278"/>
      <c r="CF54" s="278"/>
      <c r="CG54" s="278"/>
      <c r="CH54" s="278"/>
      <c r="CI54" s="278"/>
      <c r="CJ54" s="278"/>
      <c r="CK54" s="278"/>
      <c r="CL54" s="148"/>
      <c r="CM54" s="290"/>
      <c r="CN54" s="290"/>
      <c r="CO54" s="290"/>
      <c r="CP54" s="290"/>
      <c r="CQ54" s="290"/>
      <c r="CR54" s="290"/>
      <c r="CS54" s="290"/>
      <c r="CT54" s="290"/>
      <c r="CU54" s="176"/>
      <c r="CV54" s="278"/>
      <c r="CW54" s="278"/>
      <c r="CX54" s="278"/>
      <c r="CY54" s="278"/>
      <c r="CZ54" s="278"/>
      <c r="DA54" s="278"/>
      <c r="DB54" s="278"/>
      <c r="DC54" s="278"/>
      <c r="DD54" s="278"/>
      <c r="DE54" s="278"/>
      <c r="DY54" s="525"/>
      <c r="DZ54" s="525"/>
      <c r="EA54" s="148"/>
      <c r="EB54" s="541"/>
      <c r="EC54" s="290"/>
      <c r="ED54" s="290"/>
      <c r="EE54" s="415"/>
      <c r="EF54" s="415"/>
      <c r="EG54" s="415"/>
      <c r="EI54" s="418"/>
      <c r="EM54" s="152"/>
      <c r="EO54" s="9"/>
      <c r="EP54" s="152"/>
      <c r="ER54" s="9"/>
      <c r="ET54" s="152"/>
      <c r="EV54" s="9"/>
      <c r="EW54" s="152"/>
      <c r="EY54" s="9"/>
      <c r="FB54" s="148"/>
      <c r="FC54" s="557"/>
      <c r="FD54" s="557"/>
      <c r="FI54" s="152"/>
      <c r="FJ54" s="152"/>
      <c r="FK54" s="525"/>
      <c r="FZ54" s="184"/>
      <c r="GA54" s="184"/>
    </row>
    <row r="55" spans="1:183" ht="12" customHeight="1">
      <c r="A55" s="68" t="s">
        <v>208</v>
      </c>
      <c r="B55" s="1218">
        <v>2063.5182432671554</v>
      </c>
      <c r="C55" s="1218">
        <v>593.4952497691642</v>
      </c>
      <c r="D55" s="1218">
        <f>(F15*1000000)/'T15'!B16</f>
        <v>1368.573415436883</v>
      </c>
      <c r="E55" s="1218">
        <v>116.70082393099699</v>
      </c>
      <c r="F55" s="1218">
        <v>80.43059322388338</v>
      </c>
      <c r="G55" s="1218">
        <f t="shared" si="7"/>
        <v>21.018984837224863</v>
      </c>
      <c r="H55" s="13"/>
      <c r="I55" s="152"/>
      <c r="J55" s="285"/>
      <c r="K55" s="285"/>
      <c r="L55" s="285"/>
      <c r="Q55" s="116"/>
      <c r="R55" s="285"/>
      <c r="S55" s="556"/>
      <c r="T55" s="294"/>
      <c r="U55" s="294"/>
      <c r="V55" s="518"/>
      <c r="W55" s="518"/>
      <c r="X55" s="518"/>
      <c r="Y55" s="381"/>
      <c r="Z55" s="148"/>
      <c r="AA55" s="250"/>
      <c r="AB55" s="250"/>
      <c r="AC55" s="250"/>
      <c r="AD55" s="406"/>
      <c r="AE55" s="250"/>
      <c r="AF55" s="250"/>
      <c r="AG55" s="76"/>
      <c r="AH55" s="76"/>
      <c r="AI55" s="76"/>
      <c r="AJ55" s="76"/>
      <c r="AK55" s="76"/>
      <c r="AL55" s="76"/>
      <c r="AM55" s="76"/>
      <c r="AN55" s="76"/>
      <c r="AO55" s="76"/>
      <c r="AP55" s="76"/>
      <c r="AQ55" s="76"/>
      <c r="AR55" s="76"/>
      <c r="AS55" s="76"/>
      <c r="AT55" s="148"/>
      <c r="AU55" s="407"/>
      <c r="AV55" s="408"/>
      <c r="AW55" s="408"/>
      <c r="AX55" s="409"/>
      <c r="AY55" s="409"/>
      <c r="AZ55" s="410"/>
      <c r="BA55" s="410"/>
      <c r="BB55" s="407"/>
      <c r="BC55" s="251"/>
      <c r="BD55" s="251"/>
      <c r="BE55" s="251"/>
      <c r="BF55" s="251"/>
      <c r="BG55" s="229"/>
      <c r="BH55" s="229"/>
      <c r="BI55" s="229"/>
      <c r="BJ55" s="229"/>
      <c r="BK55" s="229"/>
      <c r="BL55" s="229"/>
      <c r="BM55" s="229"/>
      <c r="BN55" s="229"/>
      <c r="BO55" s="251"/>
      <c r="BP55" s="251"/>
      <c r="BQ55" s="274"/>
      <c r="BR55" s="148"/>
      <c r="BS55" s="286"/>
      <c r="BT55" s="286"/>
      <c r="BU55" s="286"/>
      <c r="BV55" s="286"/>
      <c r="BW55" s="286"/>
      <c r="BX55" s="286"/>
      <c r="BY55" s="286"/>
      <c r="BZ55" s="286"/>
      <c r="CB55" s="278"/>
      <c r="CC55" s="278"/>
      <c r="CD55" s="278"/>
      <c r="CE55" s="278"/>
      <c r="CF55" s="278"/>
      <c r="CG55" s="278"/>
      <c r="CH55" s="278"/>
      <c r="CI55" s="278"/>
      <c r="CJ55" s="278"/>
      <c r="CK55" s="278"/>
      <c r="CL55" s="148"/>
      <c r="CM55" s="290"/>
      <c r="CN55" s="290"/>
      <c r="CO55" s="290"/>
      <c r="CP55" s="290"/>
      <c r="CQ55" s="290"/>
      <c r="CR55" s="290"/>
      <c r="CS55" s="290"/>
      <c r="CT55" s="290"/>
      <c r="CU55" s="176"/>
      <c r="CV55" s="278"/>
      <c r="CW55" s="278"/>
      <c r="CX55" s="278"/>
      <c r="CY55" s="278"/>
      <c r="CZ55" s="278"/>
      <c r="DA55" s="278"/>
      <c r="DB55" s="278"/>
      <c r="DC55" s="278"/>
      <c r="DD55" s="278"/>
      <c r="DE55" s="278"/>
      <c r="DY55" s="525"/>
      <c r="DZ55" s="525"/>
      <c r="EA55" s="148"/>
      <c r="EB55" s="541"/>
      <c r="EC55" s="290"/>
      <c r="ED55" s="290"/>
      <c r="EE55" s="415"/>
      <c r="EF55" s="415"/>
      <c r="EG55" s="415"/>
      <c r="EI55" s="418"/>
      <c r="EM55" s="152"/>
      <c r="EO55" s="9"/>
      <c r="EP55" s="152"/>
      <c r="ER55" s="9"/>
      <c r="ET55" s="152"/>
      <c r="EV55" s="9"/>
      <c r="EW55" s="152"/>
      <c r="EY55" s="9"/>
      <c r="FB55" s="148"/>
      <c r="FC55" s="557"/>
      <c r="FD55" s="557"/>
      <c r="FI55" s="152"/>
      <c r="FJ55" s="152"/>
      <c r="FK55" s="525"/>
      <c r="FZ55" s="184"/>
      <c r="GA55" s="184"/>
    </row>
    <row r="56" spans="1:183" ht="12" customHeight="1">
      <c r="A56" s="57" t="s">
        <v>209</v>
      </c>
      <c r="B56" s="879">
        <v>414.8432486547781</v>
      </c>
      <c r="C56" s="879">
        <v>176.90020371332704</v>
      </c>
      <c r="D56" s="879">
        <f>(F16*1000000)/'T15'!B17</f>
        <v>205.21162693398992</v>
      </c>
      <c r="E56" s="879">
        <v>97.04192310693539</v>
      </c>
      <c r="F56" s="879">
        <v>28.1723511041528</v>
      </c>
      <c r="G56" s="879">
        <f t="shared" si="7"/>
        <v>4.559066903308345</v>
      </c>
      <c r="H56" s="13"/>
      <c r="I56" s="152"/>
      <c r="J56" s="285"/>
      <c r="K56" s="285"/>
      <c r="L56" s="285"/>
      <c r="Q56" s="116"/>
      <c r="R56" s="285"/>
      <c r="S56" s="556"/>
      <c r="T56" s="294"/>
      <c r="U56" s="294"/>
      <c r="V56" s="518"/>
      <c r="W56" s="518"/>
      <c r="X56" s="518"/>
      <c r="Y56" s="381"/>
      <c r="Z56" s="148"/>
      <c r="AA56" s="250"/>
      <c r="AB56" s="250"/>
      <c r="AC56" s="250"/>
      <c r="AD56" s="406"/>
      <c r="AE56" s="250"/>
      <c r="AF56" s="250"/>
      <c r="AG56" s="76"/>
      <c r="AH56" s="76"/>
      <c r="AI56" s="76"/>
      <c r="AJ56" s="76"/>
      <c r="AK56" s="76"/>
      <c r="AL56" s="76"/>
      <c r="AM56" s="76"/>
      <c r="AN56" s="76"/>
      <c r="AO56" s="76"/>
      <c r="AP56" s="76"/>
      <c r="AQ56" s="76"/>
      <c r="AR56" s="76"/>
      <c r="AS56" s="76"/>
      <c r="AT56" s="148"/>
      <c r="AU56" s="407"/>
      <c r="AV56" s="408"/>
      <c r="AW56" s="408"/>
      <c r="AX56" s="409"/>
      <c r="AY56" s="409"/>
      <c r="AZ56" s="410"/>
      <c r="BA56" s="410"/>
      <c r="BB56" s="407"/>
      <c r="BC56" s="251"/>
      <c r="BD56" s="251"/>
      <c r="BE56" s="251"/>
      <c r="BF56" s="251"/>
      <c r="BG56" s="229"/>
      <c r="BH56" s="229"/>
      <c r="BI56" s="229"/>
      <c r="BJ56" s="229"/>
      <c r="BK56" s="229"/>
      <c r="BL56" s="229"/>
      <c r="BM56" s="229"/>
      <c r="BN56" s="229"/>
      <c r="BO56" s="251"/>
      <c r="BP56" s="251"/>
      <c r="BQ56" s="274"/>
      <c r="BR56" s="148"/>
      <c r="BS56" s="286"/>
      <c r="BT56" s="286"/>
      <c r="BU56" s="286"/>
      <c r="BV56" s="286"/>
      <c r="BW56" s="286"/>
      <c r="BX56" s="286"/>
      <c r="BY56" s="286"/>
      <c r="BZ56" s="286"/>
      <c r="CB56" s="278"/>
      <c r="CC56" s="278"/>
      <c r="CD56" s="278"/>
      <c r="CE56" s="278"/>
      <c r="CF56" s="278"/>
      <c r="CG56" s="278"/>
      <c r="CH56" s="278"/>
      <c r="CI56" s="278"/>
      <c r="CJ56" s="278"/>
      <c r="CK56" s="278"/>
      <c r="CL56" s="148"/>
      <c r="CM56" s="290"/>
      <c r="CN56" s="290"/>
      <c r="CO56" s="290"/>
      <c r="CP56" s="290"/>
      <c r="CQ56" s="290"/>
      <c r="CR56" s="290"/>
      <c r="CS56" s="290"/>
      <c r="CT56" s="290"/>
      <c r="CU56" s="176"/>
      <c r="CV56" s="278"/>
      <c r="CW56" s="278"/>
      <c r="CX56" s="278"/>
      <c r="CY56" s="278"/>
      <c r="CZ56" s="278"/>
      <c r="DA56" s="278"/>
      <c r="DB56" s="278"/>
      <c r="DC56" s="278"/>
      <c r="DD56" s="278"/>
      <c r="DE56" s="278"/>
      <c r="DY56" s="525"/>
      <c r="DZ56" s="525"/>
      <c r="EA56" s="148"/>
      <c r="EB56" s="541"/>
      <c r="EC56" s="290"/>
      <c r="ED56" s="290"/>
      <c r="EE56" s="415"/>
      <c r="EF56" s="415"/>
      <c r="EG56" s="415"/>
      <c r="EK56" s="425"/>
      <c r="EM56" s="188"/>
      <c r="EN56" s="188"/>
      <c r="EO56" s="188"/>
      <c r="EP56" s="188"/>
      <c r="EQ56" s="188"/>
      <c r="ER56" s="9"/>
      <c r="ET56" s="152"/>
      <c r="EV56" s="9"/>
      <c r="EW56" s="152"/>
      <c r="EY56" s="9"/>
      <c r="FB56" s="148"/>
      <c r="FC56" s="557"/>
      <c r="FD56" s="557"/>
      <c r="FI56" s="152"/>
      <c r="FJ56" s="152"/>
      <c r="FK56" s="525"/>
      <c r="FZ56" s="184"/>
      <c r="GA56" s="184"/>
    </row>
    <row r="57" spans="1:183" ht="12" customHeight="1">
      <c r="A57" s="68" t="s">
        <v>210</v>
      </c>
      <c r="B57" s="1218">
        <v>432.02023034281524</v>
      </c>
      <c r="C57" s="1218">
        <v>163.80999791578887</v>
      </c>
      <c r="D57" s="1218">
        <f>(F17*1000000)/'T15'!B18</f>
        <v>188.47903568499322</v>
      </c>
      <c r="E57" s="1218">
        <v>87.93534147325238</v>
      </c>
      <c r="F57" s="1218">
        <v>74.93413742898314</v>
      </c>
      <c r="G57" s="1218">
        <f t="shared" si="7"/>
        <v>4.797059313050013</v>
      </c>
      <c r="H57" s="13"/>
      <c r="I57" s="152"/>
      <c r="J57" s="285"/>
      <c r="K57" s="285"/>
      <c r="L57" s="285"/>
      <c r="Q57" s="116"/>
      <c r="R57" s="285"/>
      <c r="S57" s="556"/>
      <c r="T57" s="294"/>
      <c r="U57" s="294"/>
      <c r="V57" s="518"/>
      <c r="W57" s="518"/>
      <c r="X57" s="518"/>
      <c r="Y57" s="381"/>
      <c r="Z57" s="148"/>
      <c r="AA57" s="250"/>
      <c r="AB57" s="250"/>
      <c r="AC57" s="250"/>
      <c r="AD57" s="406"/>
      <c r="AE57" s="250"/>
      <c r="AF57" s="250"/>
      <c r="AG57" s="76"/>
      <c r="AH57" s="76"/>
      <c r="AI57" s="76"/>
      <c r="AJ57" s="76"/>
      <c r="AK57" s="76"/>
      <c r="AL57" s="76"/>
      <c r="AM57" s="76"/>
      <c r="AN57" s="76"/>
      <c r="AO57" s="76"/>
      <c r="AP57" s="76"/>
      <c r="AQ57" s="76"/>
      <c r="AR57" s="76"/>
      <c r="AS57" s="76"/>
      <c r="AT57" s="148"/>
      <c r="AU57" s="407"/>
      <c r="AV57" s="408"/>
      <c r="AW57" s="408"/>
      <c r="AX57" s="409"/>
      <c r="AY57" s="409"/>
      <c r="AZ57" s="410"/>
      <c r="BA57" s="410"/>
      <c r="BB57" s="407"/>
      <c r="BC57" s="251"/>
      <c r="BD57" s="251"/>
      <c r="BE57" s="251"/>
      <c r="BF57" s="251"/>
      <c r="BG57" s="229"/>
      <c r="BH57" s="229"/>
      <c r="BI57" s="229"/>
      <c r="BJ57" s="229"/>
      <c r="BK57" s="229"/>
      <c r="BL57" s="229"/>
      <c r="BM57" s="229"/>
      <c r="BN57" s="229"/>
      <c r="BO57" s="251"/>
      <c r="BP57" s="251"/>
      <c r="BQ57" s="274"/>
      <c r="BR57" s="148"/>
      <c r="BS57" s="286"/>
      <c r="BT57" s="286"/>
      <c r="BU57" s="286"/>
      <c r="BV57" s="286"/>
      <c r="BW57" s="286"/>
      <c r="BX57" s="286"/>
      <c r="BY57" s="286"/>
      <c r="BZ57" s="286"/>
      <c r="CB57" s="278"/>
      <c r="CC57" s="278"/>
      <c r="CD57" s="278"/>
      <c r="CE57" s="278"/>
      <c r="CF57" s="278"/>
      <c r="CG57" s="278"/>
      <c r="CH57" s="278"/>
      <c r="CI57" s="278"/>
      <c r="CJ57" s="278"/>
      <c r="CK57" s="278"/>
      <c r="CL57" s="148"/>
      <c r="CM57" s="290"/>
      <c r="CN57" s="290"/>
      <c r="CO57" s="290"/>
      <c r="CP57" s="290"/>
      <c r="CQ57" s="290"/>
      <c r="CR57" s="290"/>
      <c r="CS57" s="290"/>
      <c r="CT57" s="290"/>
      <c r="CU57" s="176"/>
      <c r="CV57" s="278"/>
      <c r="CW57" s="278"/>
      <c r="CX57" s="278"/>
      <c r="CY57" s="278"/>
      <c r="CZ57" s="278"/>
      <c r="DA57" s="278"/>
      <c r="DB57" s="278"/>
      <c r="DC57" s="278"/>
      <c r="DD57" s="278"/>
      <c r="DE57" s="278"/>
      <c r="DY57" s="525"/>
      <c r="DZ57" s="525"/>
      <c r="EA57" s="148"/>
      <c r="EB57" s="541"/>
      <c r="EC57" s="290"/>
      <c r="ED57" s="290"/>
      <c r="EE57" s="415"/>
      <c r="EF57" s="415"/>
      <c r="EG57" s="415"/>
      <c r="EM57" s="152"/>
      <c r="EO57" s="9"/>
      <c r="EP57" s="152"/>
      <c r="ER57" s="9"/>
      <c r="ET57" s="152"/>
      <c r="EV57" s="9"/>
      <c r="EW57" s="152"/>
      <c r="EY57" s="9"/>
      <c r="FB57" s="148"/>
      <c r="FC57" s="557"/>
      <c r="FD57" s="557"/>
      <c r="FI57" s="152"/>
      <c r="FJ57" s="152"/>
      <c r="FK57" s="525"/>
      <c r="FZ57" s="184"/>
      <c r="GA57" s="184"/>
    </row>
    <row r="58" spans="1:183" ht="12" customHeight="1">
      <c r="A58" s="57" t="s">
        <v>211</v>
      </c>
      <c r="B58" s="879">
        <v>600.3151960354412</v>
      </c>
      <c r="C58" s="879">
        <v>212.84240590914027</v>
      </c>
      <c r="D58" s="879">
        <f>(F18*1000000)/'T15'!B19</f>
        <v>269.4350621556634</v>
      </c>
      <c r="E58" s="879">
        <v>154.45652899528645</v>
      </c>
      <c r="F58" s="879">
        <v>107.87245948461258</v>
      </c>
      <c r="G58" s="879">
        <f t="shared" si="7"/>
        <v>10.16526848602497</v>
      </c>
      <c r="H58" s="13"/>
      <c r="I58" s="152"/>
      <c r="J58" s="285"/>
      <c r="K58" s="285"/>
      <c r="L58" s="285"/>
      <c r="Q58" s="116"/>
      <c r="R58" s="285"/>
      <c r="S58" s="556"/>
      <c r="T58" s="294"/>
      <c r="U58" s="294"/>
      <c r="V58" s="518"/>
      <c r="W58" s="518"/>
      <c r="X58" s="518"/>
      <c r="Y58" s="381"/>
      <c r="Z58" s="148"/>
      <c r="AA58" s="250"/>
      <c r="AB58" s="250"/>
      <c r="AC58" s="250"/>
      <c r="AD58" s="406"/>
      <c r="AE58" s="250"/>
      <c r="AF58" s="250"/>
      <c r="AG58" s="76"/>
      <c r="AH58" s="76"/>
      <c r="AI58" s="76"/>
      <c r="AJ58" s="76"/>
      <c r="AK58" s="76"/>
      <c r="AL58" s="76"/>
      <c r="AM58" s="76"/>
      <c r="AN58" s="76"/>
      <c r="AO58" s="76"/>
      <c r="AP58" s="76"/>
      <c r="AQ58" s="76"/>
      <c r="AR58" s="76"/>
      <c r="AS58" s="76"/>
      <c r="AT58" s="148"/>
      <c r="AU58" s="407"/>
      <c r="AV58" s="408"/>
      <c r="AW58" s="408"/>
      <c r="AX58" s="409"/>
      <c r="AY58" s="409"/>
      <c r="AZ58" s="410"/>
      <c r="BA58" s="410"/>
      <c r="BB58" s="407"/>
      <c r="BC58" s="251"/>
      <c r="BD58" s="251"/>
      <c r="BE58" s="251"/>
      <c r="BF58" s="251"/>
      <c r="BG58" s="229"/>
      <c r="BH58" s="229"/>
      <c r="BI58" s="229"/>
      <c r="BJ58" s="229"/>
      <c r="BK58" s="229"/>
      <c r="BL58" s="229"/>
      <c r="BM58" s="229"/>
      <c r="BN58" s="229"/>
      <c r="BO58" s="251"/>
      <c r="BP58" s="251"/>
      <c r="BQ58" s="274"/>
      <c r="BR58" s="148"/>
      <c r="BS58" s="286"/>
      <c r="BT58" s="286"/>
      <c r="BU58" s="286"/>
      <c r="BV58" s="286"/>
      <c r="BW58" s="286"/>
      <c r="BX58" s="286"/>
      <c r="BY58" s="286"/>
      <c r="BZ58" s="286"/>
      <c r="CB58" s="278"/>
      <c r="CC58" s="278"/>
      <c r="CD58" s="278"/>
      <c r="CE58" s="278"/>
      <c r="CF58" s="278"/>
      <c r="CG58" s="278"/>
      <c r="CH58" s="278"/>
      <c r="CI58" s="278"/>
      <c r="CJ58" s="278"/>
      <c r="CK58" s="278"/>
      <c r="CL58" s="148"/>
      <c r="CM58" s="290"/>
      <c r="CN58" s="290"/>
      <c r="CO58" s="290"/>
      <c r="CP58" s="290"/>
      <c r="CQ58" s="290"/>
      <c r="CR58" s="290"/>
      <c r="CS58" s="290"/>
      <c r="CT58" s="290"/>
      <c r="CU58" s="176"/>
      <c r="CV58" s="278"/>
      <c r="CW58" s="278"/>
      <c r="CX58" s="278"/>
      <c r="CY58" s="278"/>
      <c r="CZ58" s="278"/>
      <c r="DA58" s="278"/>
      <c r="DB58" s="278"/>
      <c r="DC58" s="278"/>
      <c r="DD58" s="278"/>
      <c r="DE58" s="278"/>
      <c r="DY58" s="525"/>
      <c r="DZ58" s="525"/>
      <c r="EA58" s="148"/>
      <c r="EB58" s="541"/>
      <c r="EC58" s="290"/>
      <c r="ED58" s="290"/>
      <c r="EE58" s="415"/>
      <c r="EF58" s="415"/>
      <c r="EG58" s="415"/>
      <c r="EM58" s="152"/>
      <c r="EO58" s="9"/>
      <c r="EP58" s="152"/>
      <c r="ER58" s="9"/>
      <c r="ET58" s="152"/>
      <c r="EV58" s="9"/>
      <c r="EW58" s="152"/>
      <c r="EY58" s="9"/>
      <c r="FB58" s="148"/>
      <c r="FC58" s="557"/>
      <c r="FD58" s="557"/>
      <c r="FI58" s="152"/>
      <c r="FJ58" s="152"/>
      <c r="FK58" s="525"/>
      <c r="FZ58" s="184"/>
      <c r="GA58" s="184"/>
    </row>
    <row r="59" spans="1:183" ht="12" customHeight="1">
      <c r="A59" s="68" t="s">
        <v>212</v>
      </c>
      <c r="B59" s="1218">
        <v>429.04825196135454</v>
      </c>
      <c r="C59" s="1218">
        <v>181.74292920831164</v>
      </c>
      <c r="D59" s="1218">
        <f>(F19*1000000)/'T15'!B20</f>
        <v>189.49734197018068</v>
      </c>
      <c r="E59" s="1218">
        <v>90.54205349485086</v>
      </c>
      <c r="F59" s="1218">
        <v>41.57393945919788</v>
      </c>
      <c r="G59" s="1218">
        <f t="shared" si="7"/>
        <v>16.234041323664336</v>
      </c>
      <c r="H59" s="13"/>
      <c r="I59" s="152"/>
      <c r="J59" s="285"/>
      <c r="K59" s="285"/>
      <c r="L59" s="285"/>
      <c r="Q59" s="116"/>
      <c r="R59" s="285"/>
      <c r="S59" s="556"/>
      <c r="T59" s="294"/>
      <c r="U59" s="294"/>
      <c r="V59" s="518"/>
      <c r="W59" s="518"/>
      <c r="X59" s="518"/>
      <c r="Y59" s="381"/>
      <c r="Z59" s="148"/>
      <c r="AA59" s="250"/>
      <c r="AB59" s="250"/>
      <c r="AC59" s="250"/>
      <c r="AD59" s="406"/>
      <c r="AE59" s="250"/>
      <c r="AF59" s="250"/>
      <c r="AG59" s="76"/>
      <c r="AH59" s="76"/>
      <c r="AI59" s="76"/>
      <c r="AJ59" s="76"/>
      <c r="AK59" s="76"/>
      <c r="AL59" s="76"/>
      <c r="AM59" s="76"/>
      <c r="AN59" s="76"/>
      <c r="AO59" s="76"/>
      <c r="AP59" s="76"/>
      <c r="AQ59" s="76"/>
      <c r="AR59" s="76"/>
      <c r="AS59" s="76"/>
      <c r="AT59" s="148"/>
      <c r="AU59" s="407"/>
      <c r="AV59" s="408"/>
      <c r="AW59" s="408"/>
      <c r="AX59" s="409"/>
      <c r="AY59" s="409"/>
      <c r="AZ59" s="410"/>
      <c r="BA59" s="410"/>
      <c r="BB59" s="407"/>
      <c r="BC59" s="251"/>
      <c r="BD59" s="251"/>
      <c r="BE59" s="251"/>
      <c r="BF59" s="251"/>
      <c r="BG59" s="229"/>
      <c r="BH59" s="229"/>
      <c r="BI59" s="229"/>
      <c r="BJ59" s="229"/>
      <c r="BK59" s="229"/>
      <c r="BL59" s="229"/>
      <c r="BM59" s="229"/>
      <c r="BN59" s="229"/>
      <c r="BO59" s="251"/>
      <c r="BP59" s="251"/>
      <c r="BQ59" s="274"/>
      <c r="BR59" s="148"/>
      <c r="BS59" s="286"/>
      <c r="BT59" s="286"/>
      <c r="BU59" s="286"/>
      <c r="BV59" s="286"/>
      <c r="BW59" s="286"/>
      <c r="BX59" s="286"/>
      <c r="BY59" s="286"/>
      <c r="BZ59" s="286"/>
      <c r="CB59" s="278"/>
      <c r="CC59" s="278"/>
      <c r="CD59" s="278"/>
      <c r="CE59" s="278"/>
      <c r="CF59" s="278"/>
      <c r="CG59" s="278"/>
      <c r="CH59" s="278"/>
      <c r="CI59" s="278"/>
      <c r="CJ59" s="278"/>
      <c r="CK59" s="278"/>
      <c r="CL59" s="148"/>
      <c r="CM59" s="290"/>
      <c r="CN59" s="290"/>
      <c r="CO59" s="290"/>
      <c r="CP59" s="290"/>
      <c r="CQ59" s="290"/>
      <c r="CR59" s="290"/>
      <c r="CS59" s="290"/>
      <c r="CT59" s="290"/>
      <c r="CU59" s="176"/>
      <c r="CV59" s="278"/>
      <c r="CW59" s="278"/>
      <c r="CX59" s="278"/>
      <c r="CY59" s="278"/>
      <c r="CZ59" s="278"/>
      <c r="DA59" s="278"/>
      <c r="DB59" s="278"/>
      <c r="DC59" s="278"/>
      <c r="DD59" s="278"/>
      <c r="DE59" s="278"/>
      <c r="DY59" s="525"/>
      <c r="DZ59" s="525"/>
      <c r="EA59" s="148"/>
      <c r="EB59" s="541"/>
      <c r="EC59" s="290"/>
      <c r="ED59" s="290"/>
      <c r="EE59" s="415"/>
      <c r="EF59" s="415"/>
      <c r="EG59" s="415"/>
      <c r="EM59" s="152"/>
      <c r="EO59" s="9"/>
      <c r="EP59" s="152"/>
      <c r="ER59" s="9"/>
      <c r="ET59" s="152"/>
      <c r="EV59" s="9"/>
      <c r="EW59" s="152"/>
      <c r="EY59" s="9"/>
      <c r="FB59" s="148"/>
      <c r="FC59" s="557"/>
      <c r="FD59" s="557"/>
      <c r="FI59" s="152"/>
      <c r="FJ59" s="152"/>
      <c r="FK59" s="525"/>
      <c r="FZ59" s="184"/>
      <c r="GA59" s="184"/>
    </row>
    <row r="60" spans="1:183" ht="12" customHeight="1">
      <c r="A60" s="57" t="s">
        <v>213</v>
      </c>
      <c r="B60" s="879">
        <v>397.3972855387807</v>
      </c>
      <c r="C60" s="879">
        <v>167.54745076434443</v>
      </c>
      <c r="D60" s="879">
        <f>(F20*1000000)/'T15'!B21</f>
        <v>190.1551663175571</v>
      </c>
      <c r="E60" s="879">
        <v>86.61222889947784</v>
      </c>
      <c r="F60" s="879">
        <v>33.90919709784498</v>
      </c>
      <c r="G60" s="879">
        <f t="shared" si="7"/>
        <v>5.785471359034176</v>
      </c>
      <c r="H60" s="13"/>
      <c r="I60" s="152"/>
      <c r="J60" s="285"/>
      <c r="K60" s="285"/>
      <c r="L60" s="285"/>
      <c r="Q60" s="116"/>
      <c r="R60" s="285"/>
      <c r="S60" s="556"/>
      <c r="T60" s="294"/>
      <c r="U60" s="294"/>
      <c r="V60" s="518"/>
      <c r="W60" s="518"/>
      <c r="X60" s="518"/>
      <c r="Y60" s="381"/>
      <c r="Z60" s="148"/>
      <c r="AA60" s="250"/>
      <c r="AB60" s="250"/>
      <c r="AC60" s="250"/>
      <c r="AD60" s="406"/>
      <c r="AE60" s="250"/>
      <c r="AF60" s="250"/>
      <c r="AG60" s="76"/>
      <c r="AH60" s="76"/>
      <c r="AI60" s="76"/>
      <c r="AJ60" s="76"/>
      <c r="AK60" s="76"/>
      <c r="AL60" s="76"/>
      <c r="AM60" s="76"/>
      <c r="AN60" s="76"/>
      <c r="AO60" s="76"/>
      <c r="AP60" s="76"/>
      <c r="AQ60" s="76"/>
      <c r="AR60" s="76"/>
      <c r="AS60" s="76"/>
      <c r="AT60" s="148"/>
      <c r="AU60" s="407"/>
      <c r="AV60" s="408"/>
      <c r="AW60" s="408"/>
      <c r="AX60" s="409"/>
      <c r="AY60" s="409"/>
      <c r="AZ60" s="410"/>
      <c r="BA60" s="410"/>
      <c r="BB60" s="407"/>
      <c r="BC60" s="251"/>
      <c r="BD60" s="251"/>
      <c r="BE60" s="251"/>
      <c r="BF60" s="251"/>
      <c r="BG60" s="229"/>
      <c r="BH60" s="229"/>
      <c r="BI60" s="229"/>
      <c r="BJ60" s="229"/>
      <c r="BK60" s="229"/>
      <c r="BL60" s="229"/>
      <c r="BM60" s="229"/>
      <c r="BN60" s="229"/>
      <c r="BO60" s="251"/>
      <c r="BP60" s="251"/>
      <c r="BQ60" s="274"/>
      <c r="BR60" s="148"/>
      <c r="BS60" s="286"/>
      <c r="BT60" s="286"/>
      <c r="BU60" s="286"/>
      <c r="BV60" s="286"/>
      <c r="BW60" s="286"/>
      <c r="BX60" s="286"/>
      <c r="BY60" s="286"/>
      <c r="BZ60" s="286"/>
      <c r="CB60" s="278"/>
      <c r="CC60" s="278"/>
      <c r="CD60" s="278"/>
      <c r="CE60" s="278"/>
      <c r="CF60" s="278"/>
      <c r="CG60" s="278"/>
      <c r="CH60" s="278"/>
      <c r="CI60" s="278"/>
      <c r="CJ60" s="278"/>
      <c r="CK60" s="278"/>
      <c r="CL60" s="148"/>
      <c r="CM60" s="290"/>
      <c r="CN60" s="290"/>
      <c r="CO60" s="290"/>
      <c r="CP60" s="290"/>
      <c r="CQ60" s="290"/>
      <c r="CR60" s="290"/>
      <c r="CS60" s="290"/>
      <c r="CT60" s="290"/>
      <c r="CU60" s="176"/>
      <c r="CV60" s="278"/>
      <c r="CW60" s="278"/>
      <c r="CX60" s="278"/>
      <c r="CY60" s="278"/>
      <c r="CZ60" s="278"/>
      <c r="DA60" s="278"/>
      <c r="DB60" s="278"/>
      <c r="DC60" s="278"/>
      <c r="DD60" s="278"/>
      <c r="DE60" s="278"/>
      <c r="DY60" s="525"/>
      <c r="DZ60" s="525"/>
      <c r="EA60" s="148"/>
      <c r="EB60" s="541"/>
      <c r="EC60" s="290"/>
      <c r="ED60" s="290"/>
      <c r="EE60" s="415"/>
      <c r="EF60" s="415"/>
      <c r="EG60" s="415"/>
      <c r="EM60" s="152"/>
      <c r="EO60" s="9"/>
      <c r="EP60" s="152"/>
      <c r="ER60" s="9"/>
      <c r="ET60" s="152"/>
      <c r="EV60" s="9"/>
      <c r="EW60" s="152"/>
      <c r="EY60" s="9"/>
      <c r="FB60" s="148"/>
      <c r="FC60" s="557"/>
      <c r="FD60" s="557"/>
      <c r="FI60" s="152"/>
      <c r="FJ60" s="152"/>
      <c r="FK60" s="525"/>
      <c r="FZ60" s="184"/>
      <c r="GA60" s="184"/>
    </row>
    <row r="61" spans="1:183" ht="12" customHeight="1">
      <c r="A61" s="68" t="s">
        <v>214</v>
      </c>
      <c r="B61" s="1218">
        <v>497.65000307149563</v>
      </c>
      <c r="C61" s="1218">
        <v>185.0419368851524</v>
      </c>
      <c r="D61" s="1218">
        <f>(F21*1000000)/'T15'!B22</f>
        <v>211.19552726854334</v>
      </c>
      <c r="E61" s="1218">
        <v>88.91975985779463</v>
      </c>
      <c r="F61" s="1218">
        <v>96.69005634975656</v>
      </c>
      <c r="G61" s="1218">
        <f t="shared" si="7"/>
        <v>4.72248256804329</v>
      </c>
      <c r="H61" s="13"/>
      <c r="I61" s="152"/>
      <c r="J61" s="285"/>
      <c r="K61" s="285"/>
      <c r="L61" s="285"/>
      <c r="Q61" s="116"/>
      <c r="R61" s="285"/>
      <c r="S61" s="556"/>
      <c r="T61" s="294"/>
      <c r="U61" s="294"/>
      <c r="V61" s="518"/>
      <c r="W61" s="518"/>
      <c r="X61" s="518"/>
      <c r="Y61" s="381"/>
      <c r="Z61" s="148"/>
      <c r="AA61" s="250"/>
      <c r="AB61" s="250"/>
      <c r="AC61" s="250"/>
      <c r="AD61" s="406"/>
      <c r="AE61" s="250"/>
      <c r="AF61" s="250"/>
      <c r="AG61" s="76"/>
      <c r="AH61" s="76"/>
      <c r="AI61" s="76"/>
      <c r="AJ61" s="76"/>
      <c r="AK61" s="76"/>
      <c r="AL61" s="76"/>
      <c r="AM61" s="76"/>
      <c r="AN61" s="76"/>
      <c r="AO61" s="76"/>
      <c r="AP61" s="76"/>
      <c r="AQ61" s="76"/>
      <c r="AR61" s="76"/>
      <c r="AS61" s="76"/>
      <c r="AT61" s="148"/>
      <c r="AU61" s="407"/>
      <c r="AV61" s="408"/>
      <c r="AW61" s="408"/>
      <c r="AX61" s="409"/>
      <c r="AY61" s="409"/>
      <c r="AZ61" s="410"/>
      <c r="BA61" s="410"/>
      <c r="BB61" s="407"/>
      <c r="BC61" s="251"/>
      <c r="BD61" s="251"/>
      <c r="BE61" s="251"/>
      <c r="BF61" s="251"/>
      <c r="BG61" s="229"/>
      <c r="BH61" s="229"/>
      <c r="BI61" s="229"/>
      <c r="BJ61" s="229"/>
      <c r="BK61" s="229"/>
      <c r="BL61" s="229"/>
      <c r="BM61" s="229"/>
      <c r="BN61" s="229"/>
      <c r="BO61" s="251"/>
      <c r="BP61" s="251"/>
      <c r="BQ61" s="274"/>
      <c r="BR61" s="148"/>
      <c r="BS61" s="286"/>
      <c r="BT61" s="286"/>
      <c r="BU61" s="286"/>
      <c r="BV61" s="286"/>
      <c r="BW61" s="286"/>
      <c r="BX61" s="286"/>
      <c r="BY61" s="286"/>
      <c r="BZ61" s="286"/>
      <c r="CB61" s="278"/>
      <c r="CC61" s="278"/>
      <c r="CD61" s="278"/>
      <c r="CE61" s="278"/>
      <c r="CF61" s="278"/>
      <c r="CG61" s="278"/>
      <c r="CH61" s="278"/>
      <c r="CI61" s="278"/>
      <c r="CJ61" s="278"/>
      <c r="CK61" s="278"/>
      <c r="CL61" s="148"/>
      <c r="CM61" s="290"/>
      <c r="CN61" s="290"/>
      <c r="CO61" s="290"/>
      <c r="CP61" s="290"/>
      <c r="CQ61" s="290"/>
      <c r="CR61" s="290"/>
      <c r="CS61" s="290"/>
      <c r="CT61" s="290"/>
      <c r="CU61" s="176"/>
      <c r="CV61" s="278"/>
      <c r="CW61" s="278"/>
      <c r="CX61" s="278"/>
      <c r="CY61" s="278"/>
      <c r="CZ61" s="278"/>
      <c r="DA61" s="278"/>
      <c r="DB61" s="278"/>
      <c r="DC61" s="278"/>
      <c r="DD61" s="278"/>
      <c r="DE61" s="278"/>
      <c r="DY61" s="525"/>
      <c r="DZ61" s="525"/>
      <c r="EA61" s="148"/>
      <c r="EB61" s="541"/>
      <c r="EC61" s="290"/>
      <c r="ED61" s="290"/>
      <c r="EE61" s="415"/>
      <c r="EF61" s="415"/>
      <c r="EG61" s="415"/>
      <c r="EM61" s="152"/>
      <c r="EO61" s="9"/>
      <c r="EP61" s="152"/>
      <c r="ER61" s="9"/>
      <c r="ET61" s="152"/>
      <c r="EV61" s="9"/>
      <c r="EW61" s="152"/>
      <c r="EY61" s="9"/>
      <c r="FB61" s="148"/>
      <c r="FC61" s="557"/>
      <c r="FD61" s="557"/>
      <c r="FI61" s="152"/>
      <c r="FJ61" s="152"/>
      <c r="FK61" s="525"/>
      <c r="FZ61" s="184"/>
      <c r="GA61" s="184"/>
    </row>
    <row r="62" spans="1:183" ht="12" customHeight="1">
      <c r="A62" s="57" t="s">
        <v>215</v>
      </c>
      <c r="B62" s="879">
        <v>467.3656507135696</v>
      </c>
      <c r="C62" s="879">
        <v>190.6696525510369</v>
      </c>
      <c r="D62" s="879">
        <f>(F22*1000000)/'T15'!B23</f>
        <v>180.58076045010029</v>
      </c>
      <c r="E62" s="879">
        <v>78.26931700205066</v>
      </c>
      <c r="F62" s="879">
        <v>80.40311089022782</v>
      </c>
      <c r="G62" s="879">
        <f t="shared" si="7"/>
        <v>15.712126822204596</v>
      </c>
      <c r="H62" s="13"/>
      <c r="I62" s="152"/>
      <c r="J62" s="285"/>
      <c r="K62" s="285"/>
      <c r="L62" s="285"/>
      <c r="Q62" s="116"/>
      <c r="R62" s="285"/>
      <c r="S62" s="556"/>
      <c r="T62" s="294"/>
      <c r="U62" s="294"/>
      <c r="V62" s="518"/>
      <c r="W62" s="518"/>
      <c r="X62" s="518"/>
      <c r="Y62" s="381"/>
      <c r="Z62" s="148"/>
      <c r="AA62" s="250"/>
      <c r="AB62" s="250"/>
      <c r="AC62" s="250"/>
      <c r="AD62" s="406"/>
      <c r="AE62" s="250"/>
      <c r="AF62" s="250"/>
      <c r="AG62" s="76"/>
      <c r="AH62" s="76"/>
      <c r="AI62" s="76"/>
      <c r="AJ62" s="76"/>
      <c r="AK62" s="76"/>
      <c r="AL62" s="76"/>
      <c r="AM62" s="76"/>
      <c r="AN62" s="76"/>
      <c r="AO62" s="76"/>
      <c r="AP62" s="76"/>
      <c r="AQ62" s="76"/>
      <c r="AR62" s="76"/>
      <c r="AS62" s="76"/>
      <c r="AT62" s="148"/>
      <c r="AU62" s="407"/>
      <c r="AV62" s="408"/>
      <c r="AW62" s="408"/>
      <c r="AX62" s="409"/>
      <c r="AY62" s="409"/>
      <c r="AZ62" s="410"/>
      <c r="BA62" s="410"/>
      <c r="BB62" s="407"/>
      <c r="BC62" s="251"/>
      <c r="BD62" s="251"/>
      <c r="BE62" s="251"/>
      <c r="BF62" s="251"/>
      <c r="BG62" s="229"/>
      <c r="BH62" s="229"/>
      <c r="BI62" s="229"/>
      <c r="BJ62" s="229"/>
      <c r="BK62" s="229"/>
      <c r="BL62" s="229"/>
      <c r="BM62" s="229"/>
      <c r="BN62" s="229"/>
      <c r="BO62" s="251"/>
      <c r="BP62" s="251"/>
      <c r="BQ62" s="274"/>
      <c r="BR62" s="148"/>
      <c r="BS62" s="286"/>
      <c r="BT62" s="286"/>
      <c r="BU62" s="286"/>
      <c r="BV62" s="286"/>
      <c r="BW62" s="286"/>
      <c r="BX62" s="286"/>
      <c r="BY62" s="286"/>
      <c r="BZ62" s="286"/>
      <c r="CB62" s="278"/>
      <c r="CC62" s="278"/>
      <c r="CD62" s="278"/>
      <c r="CE62" s="278"/>
      <c r="CF62" s="278"/>
      <c r="CG62" s="278"/>
      <c r="CH62" s="278"/>
      <c r="CI62" s="278"/>
      <c r="CJ62" s="278"/>
      <c r="CK62" s="278"/>
      <c r="CL62" s="148"/>
      <c r="CM62" s="290"/>
      <c r="CN62" s="290"/>
      <c r="CO62" s="290"/>
      <c r="CP62" s="290"/>
      <c r="CQ62" s="290"/>
      <c r="CR62" s="290"/>
      <c r="CS62" s="290"/>
      <c r="CT62" s="290"/>
      <c r="CU62" s="176"/>
      <c r="CV62" s="278"/>
      <c r="CW62" s="278"/>
      <c r="CX62" s="387"/>
      <c r="CY62" s="387"/>
      <c r="CZ62" s="360"/>
      <c r="DA62" s="226"/>
      <c r="DB62" s="278"/>
      <c r="DC62" s="278"/>
      <c r="DD62" s="278"/>
      <c r="DE62" s="278"/>
      <c r="DY62" s="525"/>
      <c r="DZ62" s="525"/>
      <c r="EA62" s="148"/>
      <c r="EB62" s="541"/>
      <c r="EC62" s="290"/>
      <c r="ED62" s="290"/>
      <c r="EE62" s="415"/>
      <c r="EF62" s="415"/>
      <c r="EG62" s="415"/>
      <c r="EM62" s="152"/>
      <c r="EO62" s="9"/>
      <c r="EP62" s="152"/>
      <c r="ER62" s="9"/>
      <c r="ET62" s="152"/>
      <c r="EV62" s="9"/>
      <c r="EW62" s="152"/>
      <c r="EY62" s="9"/>
      <c r="FB62" s="148"/>
      <c r="FC62" s="557"/>
      <c r="FD62" s="557"/>
      <c r="FI62" s="152"/>
      <c r="FJ62" s="152"/>
      <c r="FK62" s="525"/>
      <c r="FZ62" s="184"/>
      <c r="GA62" s="184"/>
    </row>
    <row r="63" spans="1:183" ht="12" customHeight="1">
      <c r="A63" s="68" t="s">
        <v>216</v>
      </c>
      <c r="B63" s="1218">
        <v>447.26181118323075</v>
      </c>
      <c r="C63" s="1218">
        <v>220.79598797437836</v>
      </c>
      <c r="D63" s="1218">
        <f>(F23*1000000)/'T15'!B24</f>
        <v>160.3966902868994</v>
      </c>
      <c r="E63" s="1218">
        <v>80.47549320838294</v>
      </c>
      <c r="F63" s="1218">
        <v>60.89209639700767</v>
      </c>
      <c r="G63" s="1218">
        <f t="shared" si="7"/>
        <v>5.177036524945315</v>
      </c>
      <c r="H63" s="13"/>
      <c r="I63" s="152"/>
      <c r="J63" s="285"/>
      <c r="K63" s="285"/>
      <c r="L63" s="285"/>
      <c r="Q63" s="116"/>
      <c r="R63" s="285"/>
      <c r="S63" s="556"/>
      <c r="T63" s="294"/>
      <c r="U63" s="294"/>
      <c r="V63" s="518"/>
      <c r="W63" s="518"/>
      <c r="X63" s="518"/>
      <c r="Y63" s="381"/>
      <c r="Z63" s="148"/>
      <c r="AA63" s="250"/>
      <c r="AB63" s="250"/>
      <c r="AC63" s="250"/>
      <c r="AD63" s="406"/>
      <c r="AE63" s="250"/>
      <c r="AF63" s="250"/>
      <c r="AG63" s="76"/>
      <c r="AH63" s="76"/>
      <c r="AI63" s="76"/>
      <c r="AJ63" s="76"/>
      <c r="AK63" s="76"/>
      <c r="AL63" s="76"/>
      <c r="AM63" s="76"/>
      <c r="AN63" s="76"/>
      <c r="AO63" s="76"/>
      <c r="AP63" s="76"/>
      <c r="AQ63" s="76"/>
      <c r="AR63" s="76"/>
      <c r="AS63" s="76"/>
      <c r="AT63" s="148"/>
      <c r="AU63" s="407"/>
      <c r="AV63" s="408"/>
      <c r="AW63" s="408"/>
      <c r="AX63" s="409"/>
      <c r="AY63" s="409"/>
      <c r="AZ63" s="410"/>
      <c r="BA63" s="410"/>
      <c r="BB63" s="407"/>
      <c r="BC63" s="251"/>
      <c r="BD63" s="251"/>
      <c r="BE63" s="251"/>
      <c r="BF63" s="251"/>
      <c r="BG63" s="229"/>
      <c r="BH63" s="229"/>
      <c r="BI63" s="229"/>
      <c r="BJ63" s="229"/>
      <c r="BK63" s="229"/>
      <c r="BL63" s="229"/>
      <c r="BM63" s="229"/>
      <c r="BN63" s="229"/>
      <c r="BO63" s="251"/>
      <c r="BP63" s="251"/>
      <c r="BQ63" s="274"/>
      <c r="BR63" s="148"/>
      <c r="BS63" s="286"/>
      <c r="BT63" s="286"/>
      <c r="BU63" s="286"/>
      <c r="BV63" s="286"/>
      <c r="BW63" s="286"/>
      <c r="BX63" s="286"/>
      <c r="BY63" s="286"/>
      <c r="BZ63" s="286"/>
      <c r="CB63" s="278"/>
      <c r="CC63" s="278"/>
      <c r="CD63" s="278"/>
      <c r="CE63" s="278"/>
      <c r="CF63" s="278"/>
      <c r="CG63" s="278"/>
      <c r="CH63" s="278"/>
      <c r="CI63" s="278"/>
      <c r="CJ63" s="278"/>
      <c r="CK63" s="278"/>
      <c r="CL63" s="148"/>
      <c r="CM63" s="290"/>
      <c r="CN63" s="290"/>
      <c r="CO63" s="290"/>
      <c r="CP63" s="290"/>
      <c r="CQ63" s="290"/>
      <c r="CR63" s="290"/>
      <c r="CS63" s="290"/>
      <c r="CT63" s="290"/>
      <c r="CU63" s="176"/>
      <c r="CV63" s="278"/>
      <c r="CW63" s="278"/>
      <c r="CX63" s="278"/>
      <c r="CY63" s="278"/>
      <c r="CZ63" s="278"/>
      <c r="DA63" s="278"/>
      <c r="DB63" s="278"/>
      <c r="DC63" s="278"/>
      <c r="DD63" s="278"/>
      <c r="DE63" s="278"/>
      <c r="DY63" s="525"/>
      <c r="DZ63" s="525"/>
      <c r="EA63" s="148"/>
      <c r="EB63" s="541"/>
      <c r="EC63" s="290"/>
      <c r="ED63" s="290"/>
      <c r="EE63" s="415"/>
      <c r="EF63" s="415"/>
      <c r="EG63" s="415"/>
      <c r="EM63" s="152"/>
      <c r="EO63" s="9"/>
      <c r="EP63" s="152"/>
      <c r="ER63" s="9"/>
      <c r="ET63" s="152"/>
      <c r="EV63" s="9"/>
      <c r="EW63" s="152"/>
      <c r="EY63" s="9"/>
      <c r="FB63" s="148"/>
      <c r="FC63" s="557"/>
      <c r="FD63" s="557"/>
      <c r="FI63" s="152"/>
      <c r="FJ63" s="152"/>
      <c r="FK63" s="525"/>
      <c r="FZ63" s="184"/>
      <c r="GA63" s="184"/>
    </row>
    <row r="64" spans="1:183" ht="12" customHeight="1">
      <c r="A64" s="57" t="s">
        <v>217</v>
      </c>
      <c r="B64" s="879">
        <v>380.9183416319814</v>
      </c>
      <c r="C64" s="879">
        <v>155.29425199889533</v>
      </c>
      <c r="D64" s="879">
        <f>(F24*1000000)/'T15'!B25</f>
        <v>158.44296168676405</v>
      </c>
      <c r="E64" s="879">
        <v>72.19796407231655</v>
      </c>
      <c r="F64" s="879">
        <v>60.38683284826183</v>
      </c>
      <c r="G64" s="879">
        <f t="shared" si="7"/>
        <v>6.794295098060161</v>
      </c>
      <c r="H64" s="13"/>
      <c r="I64" s="152"/>
      <c r="J64" s="285"/>
      <c r="K64" s="285"/>
      <c r="L64" s="285"/>
      <c r="Q64" s="116"/>
      <c r="R64" s="285"/>
      <c r="S64" s="556"/>
      <c r="T64" s="294"/>
      <c r="U64" s="294"/>
      <c r="V64" s="518"/>
      <c r="W64" s="518"/>
      <c r="X64" s="518"/>
      <c r="Y64" s="381"/>
      <c r="Z64" s="148"/>
      <c r="AA64" s="250"/>
      <c r="AB64" s="250"/>
      <c r="AC64" s="250"/>
      <c r="AD64" s="406"/>
      <c r="AE64" s="250"/>
      <c r="AF64" s="250"/>
      <c r="AG64" s="76"/>
      <c r="AH64" s="76"/>
      <c r="AI64" s="76"/>
      <c r="AJ64" s="76"/>
      <c r="AK64" s="76"/>
      <c r="AL64" s="76"/>
      <c r="AM64" s="76"/>
      <c r="AN64" s="76"/>
      <c r="AO64" s="76"/>
      <c r="AP64" s="76"/>
      <c r="AQ64" s="76"/>
      <c r="AR64" s="76"/>
      <c r="AS64" s="76"/>
      <c r="AT64" s="148"/>
      <c r="AU64" s="407"/>
      <c r="AV64" s="408"/>
      <c r="AW64" s="408"/>
      <c r="AX64" s="409"/>
      <c r="AY64" s="409"/>
      <c r="AZ64" s="410"/>
      <c r="BA64" s="410"/>
      <c r="BB64" s="407"/>
      <c r="BC64" s="251"/>
      <c r="BD64" s="251"/>
      <c r="BE64" s="251"/>
      <c r="BF64" s="251"/>
      <c r="BG64" s="229"/>
      <c r="BH64" s="229"/>
      <c r="BI64" s="229"/>
      <c r="BJ64" s="229"/>
      <c r="BK64" s="229"/>
      <c r="BL64" s="229"/>
      <c r="BM64" s="229"/>
      <c r="BN64" s="229"/>
      <c r="BO64" s="251"/>
      <c r="BP64" s="251"/>
      <c r="BQ64" s="274"/>
      <c r="BR64" s="148"/>
      <c r="BS64" s="286"/>
      <c r="BT64" s="286"/>
      <c r="BU64" s="286"/>
      <c r="BV64" s="286"/>
      <c r="BW64" s="286"/>
      <c r="BX64" s="286"/>
      <c r="BY64" s="286"/>
      <c r="BZ64" s="286"/>
      <c r="CB64" s="278"/>
      <c r="CC64" s="278"/>
      <c r="CD64" s="278"/>
      <c r="CE64" s="278"/>
      <c r="CF64" s="278"/>
      <c r="CG64" s="278"/>
      <c r="CH64" s="278"/>
      <c r="CI64" s="278"/>
      <c r="CJ64" s="278"/>
      <c r="CK64" s="278"/>
      <c r="CL64" s="148"/>
      <c r="CM64" s="290"/>
      <c r="CN64" s="290"/>
      <c r="CO64" s="290"/>
      <c r="CP64" s="290"/>
      <c r="CQ64" s="290"/>
      <c r="CR64" s="290"/>
      <c r="CS64" s="290"/>
      <c r="CT64" s="290"/>
      <c r="CU64" s="176"/>
      <c r="CV64" s="278"/>
      <c r="CW64" s="278"/>
      <c r="CX64" s="278"/>
      <c r="CY64" s="278"/>
      <c r="CZ64" s="278"/>
      <c r="DA64" s="278"/>
      <c r="DB64" s="278"/>
      <c r="DC64" s="278"/>
      <c r="DD64" s="278"/>
      <c r="DE64" s="278"/>
      <c r="DY64" s="525"/>
      <c r="DZ64" s="525"/>
      <c r="EA64" s="148"/>
      <c r="EB64" s="541"/>
      <c r="EC64" s="290"/>
      <c r="ED64" s="290"/>
      <c r="EE64" s="415"/>
      <c r="EF64" s="415"/>
      <c r="EG64" s="415"/>
      <c r="EM64" s="152"/>
      <c r="EO64" s="9"/>
      <c r="EP64" s="152"/>
      <c r="ER64" s="9"/>
      <c r="ET64" s="152"/>
      <c r="EV64" s="9"/>
      <c r="EW64" s="152"/>
      <c r="EY64" s="9"/>
      <c r="FB64" s="148"/>
      <c r="FC64" s="557"/>
      <c r="FD64" s="557"/>
      <c r="FI64" s="152"/>
      <c r="FJ64" s="152"/>
      <c r="FK64" s="525"/>
      <c r="FZ64" s="184"/>
      <c r="GA64" s="184"/>
    </row>
    <row r="65" spans="1:183" ht="12" customHeight="1">
      <c r="A65" s="68" t="s">
        <v>218</v>
      </c>
      <c r="B65" s="1218">
        <v>490.1145572405821</v>
      </c>
      <c r="C65" s="1218">
        <v>180.7597533491477</v>
      </c>
      <c r="D65" s="1218">
        <f>(F25*1000000)/'T15'!B26</f>
        <v>241.53242232295395</v>
      </c>
      <c r="E65" s="1218">
        <v>113.35235259818704</v>
      </c>
      <c r="F65" s="1218">
        <v>61.734163093459586</v>
      </c>
      <c r="G65" s="1218">
        <f t="shared" si="7"/>
        <v>6.088218475020824</v>
      </c>
      <c r="H65" s="13"/>
      <c r="I65" s="152"/>
      <c r="J65" s="285"/>
      <c r="K65" s="285"/>
      <c r="L65" s="285"/>
      <c r="Q65" s="116"/>
      <c r="R65" s="285"/>
      <c r="S65" s="556"/>
      <c r="T65" s="294"/>
      <c r="U65" s="294"/>
      <c r="V65" s="518"/>
      <c r="W65" s="518"/>
      <c r="X65" s="518"/>
      <c r="Y65" s="381"/>
      <c r="Z65" s="148"/>
      <c r="AA65" s="250"/>
      <c r="AB65" s="250"/>
      <c r="AC65" s="250"/>
      <c r="AD65" s="406"/>
      <c r="AE65" s="250"/>
      <c r="AF65" s="250"/>
      <c r="AG65" s="76"/>
      <c r="AH65" s="76"/>
      <c r="AI65" s="76"/>
      <c r="AJ65" s="76"/>
      <c r="AK65" s="76"/>
      <c r="AL65" s="76"/>
      <c r="AM65" s="76"/>
      <c r="AN65" s="76"/>
      <c r="AO65" s="76"/>
      <c r="AP65" s="76"/>
      <c r="AQ65" s="76"/>
      <c r="AR65" s="76"/>
      <c r="AS65" s="76"/>
      <c r="AT65" s="148"/>
      <c r="AU65" s="407"/>
      <c r="AV65" s="408"/>
      <c r="AW65" s="408"/>
      <c r="AX65" s="409"/>
      <c r="AY65" s="409"/>
      <c r="AZ65" s="410"/>
      <c r="BA65" s="410"/>
      <c r="BB65" s="407"/>
      <c r="BC65" s="251"/>
      <c r="BD65" s="251"/>
      <c r="BE65" s="251"/>
      <c r="BF65" s="251"/>
      <c r="BG65" s="229"/>
      <c r="BH65" s="229"/>
      <c r="BI65" s="229"/>
      <c r="BJ65" s="229"/>
      <c r="BK65" s="229"/>
      <c r="BL65" s="229"/>
      <c r="BM65" s="229"/>
      <c r="BN65" s="229"/>
      <c r="BO65" s="251"/>
      <c r="BP65" s="251"/>
      <c r="BQ65" s="274"/>
      <c r="BR65" s="148"/>
      <c r="BS65" s="286"/>
      <c r="BT65" s="286"/>
      <c r="BU65" s="286"/>
      <c r="BV65" s="286"/>
      <c r="BW65" s="286"/>
      <c r="BX65" s="286"/>
      <c r="BY65" s="286"/>
      <c r="BZ65" s="286"/>
      <c r="CB65" s="278"/>
      <c r="CC65" s="278"/>
      <c r="CD65" s="278"/>
      <c r="CE65" s="278"/>
      <c r="CF65" s="278"/>
      <c r="CG65" s="278"/>
      <c r="CH65" s="278"/>
      <c r="CI65" s="278"/>
      <c r="CJ65" s="278"/>
      <c r="CK65" s="278"/>
      <c r="CL65" s="148"/>
      <c r="CM65" s="290"/>
      <c r="CN65" s="290"/>
      <c r="CO65" s="290"/>
      <c r="CP65" s="290"/>
      <c r="CQ65" s="290"/>
      <c r="CR65" s="290"/>
      <c r="CS65" s="290"/>
      <c r="CT65" s="290"/>
      <c r="CU65" s="176"/>
      <c r="CV65" s="278"/>
      <c r="CW65" s="278"/>
      <c r="CX65" s="278"/>
      <c r="CY65" s="278"/>
      <c r="CZ65" s="278"/>
      <c r="DA65" s="278"/>
      <c r="DB65" s="278"/>
      <c r="DC65" s="278"/>
      <c r="DD65" s="278"/>
      <c r="DE65" s="278"/>
      <c r="DY65" s="525"/>
      <c r="DZ65" s="525"/>
      <c r="EA65" s="148"/>
      <c r="EB65" s="541"/>
      <c r="EC65" s="290"/>
      <c r="ED65" s="290"/>
      <c r="EE65" s="415"/>
      <c r="EF65" s="415"/>
      <c r="EG65" s="415"/>
      <c r="EI65" s="430"/>
      <c r="EJ65" s="418"/>
      <c r="EK65" s="418"/>
      <c r="EL65" s="418"/>
      <c r="EM65" s="418"/>
      <c r="EN65" s="418"/>
      <c r="EO65" s="205"/>
      <c r="EP65" s="418"/>
      <c r="ER65" s="9"/>
      <c r="ET65" s="152"/>
      <c r="EV65" s="9"/>
      <c r="EW65" s="152"/>
      <c r="EY65" s="9"/>
      <c r="FB65" s="148"/>
      <c r="FC65" s="557"/>
      <c r="FD65" s="557"/>
      <c r="FI65" s="152"/>
      <c r="FJ65" s="152"/>
      <c r="FK65" s="525"/>
      <c r="FZ65" s="184"/>
      <c r="GA65" s="184"/>
    </row>
    <row r="66" spans="1:183" ht="12" customHeight="1">
      <c r="A66" s="57" t="s">
        <v>219</v>
      </c>
      <c r="B66" s="879">
        <v>380.36731354835297</v>
      </c>
      <c r="C66" s="879">
        <v>147.80228176287574</v>
      </c>
      <c r="D66" s="879">
        <f>(F26*1000000)/'T15'!B27</f>
        <v>170.93745769102708</v>
      </c>
      <c r="E66" s="879">
        <v>79.66852366766702</v>
      </c>
      <c r="F66" s="879">
        <v>46.305585997190796</v>
      </c>
      <c r="G66" s="879">
        <f t="shared" si="7"/>
        <v>15.321988097259357</v>
      </c>
      <c r="H66" s="13"/>
      <c r="I66" s="152"/>
      <c r="J66" s="285"/>
      <c r="K66" s="285"/>
      <c r="L66" s="285"/>
      <c r="Q66" s="116"/>
      <c r="R66" s="285"/>
      <c r="S66" s="556"/>
      <c r="T66" s="294"/>
      <c r="U66" s="294"/>
      <c r="V66" s="518"/>
      <c r="W66" s="518"/>
      <c r="X66" s="518"/>
      <c r="Y66" s="381"/>
      <c r="Z66" s="148"/>
      <c r="AA66" s="250"/>
      <c r="AB66" s="250"/>
      <c r="AC66" s="250"/>
      <c r="AD66" s="406"/>
      <c r="AE66" s="250"/>
      <c r="AF66" s="250"/>
      <c r="AG66" s="76"/>
      <c r="AH66" s="76"/>
      <c r="AI66" s="76"/>
      <c r="AJ66" s="76"/>
      <c r="AK66" s="76"/>
      <c r="AL66" s="76"/>
      <c r="AM66" s="76"/>
      <c r="AN66" s="76"/>
      <c r="AO66" s="76"/>
      <c r="AP66" s="76"/>
      <c r="AQ66" s="76"/>
      <c r="AR66" s="76"/>
      <c r="AS66" s="76"/>
      <c r="AT66" s="148"/>
      <c r="AU66" s="407"/>
      <c r="AV66" s="408"/>
      <c r="AW66" s="408"/>
      <c r="AX66" s="409"/>
      <c r="AY66" s="409"/>
      <c r="AZ66" s="410"/>
      <c r="BA66" s="410"/>
      <c r="BB66" s="407"/>
      <c r="BC66" s="251"/>
      <c r="BD66" s="251"/>
      <c r="BE66" s="251"/>
      <c r="BF66" s="251"/>
      <c r="BG66" s="229"/>
      <c r="BH66" s="229"/>
      <c r="BI66" s="229"/>
      <c r="BJ66" s="229"/>
      <c r="BK66" s="229"/>
      <c r="BL66" s="229"/>
      <c r="BM66" s="229"/>
      <c r="BN66" s="229"/>
      <c r="BO66" s="251"/>
      <c r="BP66" s="251"/>
      <c r="BQ66" s="274"/>
      <c r="BR66" s="148"/>
      <c r="BS66" s="286"/>
      <c r="BT66" s="286"/>
      <c r="BU66" s="286"/>
      <c r="BV66" s="286"/>
      <c r="BW66" s="286"/>
      <c r="BX66" s="286"/>
      <c r="BY66" s="286"/>
      <c r="BZ66" s="286"/>
      <c r="CB66" s="278"/>
      <c r="CC66" s="278"/>
      <c r="CD66" s="278"/>
      <c r="CE66" s="278"/>
      <c r="CF66" s="278"/>
      <c r="CG66" s="278"/>
      <c r="CH66" s="278"/>
      <c r="CI66" s="278"/>
      <c r="CJ66" s="278"/>
      <c r="CK66" s="278"/>
      <c r="CL66" s="148"/>
      <c r="CM66" s="290"/>
      <c r="CN66" s="290"/>
      <c r="CO66" s="290"/>
      <c r="CP66" s="290"/>
      <c r="CQ66" s="290"/>
      <c r="CR66" s="290"/>
      <c r="CS66" s="290"/>
      <c r="CT66" s="290"/>
      <c r="CU66" s="176"/>
      <c r="CV66" s="278"/>
      <c r="CW66" s="278"/>
      <c r="CX66" s="278"/>
      <c r="CY66" s="278"/>
      <c r="CZ66" s="278"/>
      <c r="DA66" s="278"/>
      <c r="DB66" s="278"/>
      <c r="DC66" s="278"/>
      <c r="DD66" s="278"/>
      <c r="DE66" s="278"/>
      <c r="DY66" s="525"/>
      <c r="DZ66" s="525"/>
      <c r="EA66" s="148"/>
      <c r="EB66" s="541"/>
      <c r="EC66" s="290"/>
      <c r="ED66" s="290"/>
      <c r="EE66" s="415"/>
      <c r="EF66" s="415"/>
      <c r="EG66" s="415"/>
      <c r="EI66" s="418"/>
      <c r="EJ66" s="418"/>
      <c r="EK66" s="418"/>
      <c r="EL66" s="418"/>
      <c r="EM66" s="418"/>
      <c r="EN66" s="418"/>
      <c r="EO66" s="205"/>
      <c r="EP66" s="418"/>
      <c r="ER66" s="9"/>
      <c r="ET66" s="152"/>
      <c r="EV66" s="9"/>
      <c r="EW66" s="152"/>
      <c r="EY66" s="9"/>
      <c r="FB66" s="148"/>
      <c r="FC66" s="557"/>
      <c r="FD66" s="557"/>
      <c r="FI66" s="152"/>
      <c r="FJ66" s="152"/>
      <c r="FK66" s="525"/>
      <c r="FZ66" s="184"/>
      <c r="GA66" s="184"/>
    </row>
    <row r="67" spans="1:183" ht="12" customHeight="1">
      <c r="A67" s="68" t="s">
        <v>220</v>
      </c>
      <c r="B67" s="1218">
        <v>396.6736102773563</v>
      </c>
      <c r="C67" s="1218">
        <v>180.64108026469663</v>
      </c>
      <c r="D67" s="1218">
        <f>(F27*1000000)/'T15'!B28</f>
        <v>162.57672672717968</v>
      </c>
      <c r="E67" s="1218">
        <v>82.2441897763392</v>
      </c>
      <c r="F67" s="1218">
        <v>47.69739194788926</v>
      </c>
      <c r="G67" s="1218">
        <f t="shared" si="7"/>
        <v>5.758411337590758</v>
      </c>
      <c r="H67" s="13"/>
      <c r="I67" s="152"/>
      <c r="J67" s="285"/>
      <c r="K67" s="285"/>
      <c r="L67" s="285"/>
      <c r="Q67" s="116"/>
      <c r="R67" s="285"/>
      <c r="S67" s="556"/>
      <c r="T67" s="294"/>
      <c r="U67" s="294"/>
      <c r="V67" s="518"/>
      <c r="W67" s="518"/>
      <c r="X67" s="518"/>
      <c r="Y67" s="381"/>
      <c r="Z67" s="148"/>
      <c r="AA67" s="250"/>
      <c r="AB67" s="250"/>
      <c r="AC67" s="250"/>
      <c r="AD67" s="406"/>
      <c r="AE67" s="250"/>
      <c r="AF67" s="250"/>
      <c r="AG67" s="76"/>
      <c r="AH67" s="76"/>
      <c r="AI67" s="76"/>
      <c r="AJ67" s="76"/>
      <c r="AK67" s="76"/>
      <c r="AL67" s="76"/>
      <c r="AM67" s="76"/>
      <c r="AN67" s="76"/>
      <c r="AO67" s="76"/>
      <c r="AP67" s="76"/>
      <c r="AQ67" s="76"/>
      <c r="AR67" s="76"/>
      <c r="AS67" s="76"/>
      <c r="AT67" s="148"/>
      <c r="AU67" s="407"/>
      <c r="AV67" s="408"/>
      <c r="AW67" s="408"/>
      <c r="AX67" s="409"/>
      <c r="AY67" s="409"/>
      <c r="AZ67" s="410"/>
      <c r="BA67" s="410"/>
      <c r="BB67" s="407"/>
      <c r="BC67" s="251"/>
      <c r="BD67" s="251"/>
      <c r="BE67" s="251"/>
      <c r="BF67" s="251"/>
      <c r="BG67" s="229"/>
      <c r="BH67" s="229"/>
      <c r="BI67" s="229"/>
      <c r="BJ67" s="229"/>
      <c r="BK67" s="229"/>
      <c r="BL67" s="229"/>
      <c r="BM67" s="229"/>
      <c r="BN67" s="229"/>
      <c r="BO67" s="251"/>
      <c r="BP67" s="251"/>
      <c r="BQ67" s="274"/>
      <c r="BR67" s="148"/>
      <c r="BS67" s="286"/>
      <c r="BT67" s="286"/>
      <c r="BU67" s="286"/>
      <c r="BV67" s="286"/>
      <c r="BW67" s="286"/>
      <c r="BX67" s="286"/>
      <c r="BY67" s="286"/>
      <c r="BZ67" s="286"/>
      <c r="CB67" s="278"/>
      <c r="CC67" s="278"/>
      <c r="CD67" s="278"/>
      <c r="CE67" s="278"/>
      <c r="CF67" s="278"/>
      <c r="CG67" s="278"/>
      <c r="CH67" s="278"/>
      <c r="CI67" s="278"/>
      <c r="CJ67" s="278"/>
      <c r="CK67" s="278"/>
      <c r="CL67" s="148"/>
      <c r="CM67" s="290"/>
      <c r="CN67" s="290"/>
      <c r="CO67" s="290"/>
      <c r="CP67" s="290"/>
      <c r="CQ67" s="290"/>
      <c r="CR67" s="290"/>
      <c r="CS67" s="290"/>
      <c r="CT67" s="290"/>
      <c r="CU67" s="176"/>
      <c r="CV67" s="278"/>
      <c r="CW67" s="278"/>
      <c r="CX67" s="278"/>
      <c r="CY67" s="278"/>
      <c r="CZ67" s="278"/>
      <c r="DA67" s="278"/>
      <c r="DB67" s="278"/>
      <c r="DC67" s="278"/>
      <c r="DD67" s="278"/>
      <c r="DE67" s="278"/>
      <c r="DY67" s="525"/>
      <c r="DZ67" s="525"/>
      <c r="EA67" s="148"/>
      <c r="EB67" s="541"/>
      <c r="EC67" s="290"/>
      <c r="ED67" s="290"/>
      <c r="EE67" s="415"/>
      <c r="EF67" s="415"/>
      <c r="EG67" s="415"/>
      <c r="EI67" s="418"/>
      <c r="EJ67" s="418"/>
      <c r="EK67" s="418"/>
      <c r="EL67" s="418"/>
      <c r="EM67" s="418"/>
      <c r="EN67" s="418"/>
      <c r="EO67" s="205"/>
      <c r="EP67" s="418"/>
      <c r="ER67" s="9"/>
      <c r="ET67" s="152"/>
      <c r="EV67" s="9"/>
      <c r="EW67" s="152"/>
      <c r="EY67" s="9"/>
      <c r="FB67" s="148"/>
      <c r="FC67" s="557"/>
      <c r="FD67" s="557"/>
      <c r="FI67" s="152"/>
      <c r="FJ67" s="152"/>
      <c r="FK67" s="525"/>
      <c r="FZ67" s="184"/>
      <c r="GA67" s="184"/>
    </row>
    <row r="68" spans="1:183" ht="12" customHeight="1">
      <c r="A68" s="57" t="s">
        <v>221</v>
      </c>
      <c r="B68" s="879">
        <v>385.67818065932505</v>
      </c>
      <c r="C68" s="879">
        <v>155.81765619388224</v>
      </c>
      <c r="D68" s="879">
        <f>(F28*1000000)/'T15'!B29</f>
        <v>162.63398706035295</v>
      </c>
      <c r="E68" s="879">
        <v>91.84341914238163</v>
      </c>
      <c r="F68" s="879">
        <v>62.04457678046609</v>
      </c>
      <c r="G68" s="879">
        <f t="shared" si="7"/>
        <v>5.18196062462377</v>
      </c>
      <c r="H68" s="13"/>
      <c r="I68" s="152"/>
      <c r="J68" s="285"/>
      <c r="K68" s="285"/>
      <c r="L68" s="285"/>
      <c r="Q68" s="116"/>
      <c r="R68" s="285"/>
      <c r="S68" s="556"/>
      <c r="T68" s="294"/>
      <c r="U68" s="294"/>
      <c r="V68" s="205"/>
      <c r="W68" s="213"/>
      <c r="X68" s="180"/>
      <c r="Y68" s="381"/>
      <c r="Z68" s="148"/>
      <c r="AA68" s="250"/>
      <c r="AB68" s="250"/>
      <c r="AC68" s="250"/>
      <c r="AD68" s="406"/>
      <c r="AE68" s="250"/>
      <c r="AF68" s="250"/>
      <c r="AG68" s="76"/>
      <c r="AH68" s="76"/>
      <c r="AI68" s="76"/>
      <c r="AJ68" s="76"/>
      <c r="AK68" s="76"/>
      <c r="AL68" s="76"/>
      <c r="AM68" s="76"/>
      <c r="AN68" s="76"/>
      <c r="AO68" s="76"/>
      <c r="AP68" s="76"/>
      <c r="AQ68" s="76"/>
      <c r="AR68" s="76"/>
      <c r="AS68" s="76"/>
      <c r="AT68" s="148"/>
      <c r="AU68" s="407"/>
      <c r="AV68" s="408"/>
      <c r="AW68" s="408"/>
      <c r="AX68" s="409"/>
      <c r="AY68" s="409"/>
      <c r="AZ68" s="410"/>
      <c r="BA68" s="410"/>
      <c r="BB68" s="407"/>
      <c r="BC68" s="251"/>
      <c r="BD68" s="251"/>
      <c r="BE68" s="251"/>
      <c r="BF68" s="251"/>
      <c r="BG68" s="229"/>
      <c r="BH68" s="229"/>
      <c r="BI68" s="229"/>
      <c r="BJ68" s="229"/>
      <c r="BK68" s="229"/>
      <c r="BL68" s="229"/>
      <c r="BM68" s="229"/>
      <c r="BN68" s="229"/>
      <c r="BO68" s="251"/>
      <c r="BP68" s="251"/>
      <c r="BQ68" s="274"/>
      <c r="BR68" s="148"/>
      <c r="BS68" s="286"/>
      <c r="BT68" s="286"/>
      <c r="BU68" s="286"/>
      <c r="BV68" s="286"/>
      <c r="BW68" s="286"/>
      <c r="BX68" s="286"/>
      <c r="BY68" s="286"/>
      <c r="BZ68" s="286"/>
      <c r="CB68" s="278"/>
      <c r="CC68" s="278"/>
      <c r="CD68" s="278"/>
      <c r="CE68" s="278"/>
      <c r="CF68" s="278"/>
      <c r="CG68" s="278"/>
      <c r="CH68" s="278"/>
      <c r="CI68" s="278"/>
      <c r="CJ68" s="278"/>
      <c r="CK68" s="278"/>
      <c r="CL68" s="148"/>
      <c r="CM68" s="290"/>
      <c r="CN68" s="290"/>
      <c r="CO68" s="290"/>
      <c r="CP68" s="290"/>
      <c r="CQ68" s="290"/>
      <c r="CR68" s="290"/>
      <c r="CS68" s="290"/>
      <c r="CT68" s="290"/>
      <c r="CU68" s="176"/>
      <c r="CV68" s="278"/>
      <c r="CW68" s="278"/>
      <c r="CX68" s="278"/>
      <c r="CY68" s="278"/>
      <c r="CZ68" s="278"/>
      <c r="DA68" s="278"/>
      <c r="DB68" s="278"/>
      <c r="DC68" s="278"/>
      <c r="DD68" s="278"/>
      <c r="DE68" s="278"/>
      <c r="DY68" s="525"/>
      <c r="DZ68" s="525"/>
      <c r="EA68" s="148"/>
      <c r="EB68" s="541"/>
      <c r="EC68" s="290"/>
      <c r="ED68" s="290"/>
      <c r="EE68" s="415"/>
      <c r="EF68" s="415"/>
      <c r="EG68" s="415"/>
      <c r="EI68" s="418"/>
      <c r="EJ68" s="418"/>
      <c r="EK68" s="418"/>
      <c r="EL68" s="418"/>
      <c r="EM68" s="418"/>
      <c r="EN68" s="418"/>
      <c r="EO68" s="205"/>
      <c r="EP68" s="418"/>
      <c r="ER68" s="9"/>
      <c r="ET68" s="152"/>
      <c r="EV68" s="9"/>
      <c r="EW68" s="152"/>
      <c r="EY68" s="9"/>
      <c r="FB68" s="148"/>
      <c r="FC68" s="557"/>
      <c r="FD68" s="557"/>
      <c r="FI68" s="152"/>
      <c r="FJ68" s="152"/>
      <c r="FK68" s="525"/>
      <c r="FZ68" s="184"/>
      <c r="GA68" s="184"/>
    </row>
    <row r="69" spans="1:243" s="431" customFormat="1" ht="12" customHeight="1">
      <c r="A69" s="79" t="s">
        <v>222</v>
      </c>
      <c r="B69" s="1219">
        <v>432.2462497068709</v>
      </c>
      <c r="C69" s="1219">
        <v>176.7407807709017</v>
      </c>
      <c r="D69" s="1219">
        <f>(F29*1000000)/'T15'!B30</f>
        <v>188.62345958482965</v>
      </c>
      <c r="E69" s="1219">
        <v>89.143552061935</v>
      </c>
      <c r="F69" s="1219">
        <v>60.19920058187874</v>
      </c>
      <c r="G69" s="1219">
        <f t="shared" si="7"/>
        <v>6.682808769260831</v>
      </c>
      <c r="I69" s="155"/>
      <c r="J69" s="321"/>
      <c r="K69" s="321"/>
      <c r="L69" s="321"/>
      <c r="M69" s="566"/>
      <c r="N69" s="566"/>
      <c r="O69" s="566"/>
      <c r="P69" s="566"/>
      <c r="Q69" s="566"/>
      <c r="R69" s="321"/>
      <c r="S69" s="558"/>
      <c r="T69" s="428"/>
      <c r="U69" s="428"/>
      <c r="V69" s="428"/>
      <c r="W69" s="213"/>
      <c r="X69" s="157"/>
      <c r="Y69" s="167"/>
      <c r="Z69" s="158"/>
      <c r="AA69" s="305"/>
      <c r="AB69" s="305"/>
      <c r="AC69" s="305"/>
      <c r="AD69" s="432"/>
      <c r="AE69" s="305"/>
      <c r="AF69" s="305"/>
      <c r="AG69" s="87"/>
      <c r="AH69" s="87"/>
      <c r="AI69" s="87"/>
      <c r="AJ69" s="87"/>
      <c r="AK69" s="87"/>
      <c r="AL69" s="87"/>
      <c r="AM69" s="87"/>
      <c r="AN69" s="87"/>
      <c r="AO69" s="87"/>
      <c r="AP69" s="87"/>
      <c r="AQ69" s="87"/>
      <c r="AR69" s="87"/>
      <c r="AS69" s="87"/>
      <c r="AT69" s="158"/>
      <c r="AU69" s="164"/>
      <c r="AV69" s="433"/>
      <c r="AW69" s="433"/>
      <c r="AX69" s="434"/>
      <c r="AY69" s="434"/>
      <c r="AZ69" s="435"/>
      <c r="BA69" s="435"/>
      <c r="BB69" s="164"/>
      <c r="BC69" s="306"/>
      <c r="BD69" s="306"/>
      <c r="BE69" s="306"/>
      <c r="BF69" s="306"/>
      <c r="BG69" s="236"/>
      <c r="BH69" s="236"/>
      <c r="BI69" s="236"/>
      <c r="BJ69" s="236"/>
      <c r="BK69" s="236"/>
      <c r="BL69" s="236"/>
      <c r="BM69" s="236"/>
      <c r="BN69" s="236"/>
      <c r="BO69" s="306"/>
      <c r="BP69" s="306"/>
      <c r="BQ69" s="311"/>
      <c r="BR69" s="158"/>
      <c r="BS69" s="322"/>
      <c r="BT69" s="322"/>
      <c r="BU69" s="322"/>
      <c r="BV69" s="322"/>
      <c r="BW69" s="322"/>
      <c r="BX69" s="322"/>
      <c r="BY69" s="322"/>
      <c r="BZ69" s="322"/>
      <c r="CA69" s="157"/>
      <c r="CB69" s="314"/>
      <c r="CC69" s="314"/>
      <c r="CD69" s="314"/>
      <c r="CE69" s="314"/>
      <c r="CF69" s="314"/>
      <c r="CG69" s="314"/>
      <c r="CH69" s="314"/>
      <c r="CI69" s="314"/>
      <c r="CJ69" s="314"/>
      <c r="CK69" s="314"/>
      <c r="CL69" s="158"/>
      <c r="CM69" s="325"/>
      <c r="CN69" s="325"/>
      <c r="CO69" s="325"/>
      <c r="CP69" s="325"/>
      <c r="CQ69" s="325"/>
      <c r="CR69" s="325"/>
      <c r="CS69" s="325"/>
      <c r="CT69" s="325"/>
      <c r="CU69" s="559"/>
      <c r="CV69" s="314"/>
      <c r="CW69" s="314"/>
      <c r="CX69" s="314"/>
      <c r="CY69" s="314"/>
      <c r="CZ69" s="314"/>
      <c r="DA69" s="314"/>
      <c r="DB69" s="314"/>
      <c r="DC69" s="314"/>
      <c r="DD69" s="314"/>
      <c r="DE69" s="314"/>
      <c r="EA69" s="158"/>
      <c r="EB69" s="544"/>
      <c r="EC69" s="325"/>
      <c r="ED69" s="325"/>
      <c r="EE69" s="438"/>
      <c r="EF69" s="438"/>
      <c r="EG69" s="438"/>
      <c r="EI69" s="430"/>
      <c r="EJ69" s="418"/>
      <c r="EK69" s="418"/>
      <c r="EL69" s="418"/>
      <c r="EM69" s="418"/>
      <c r="EO69" s="430"/>
      <c r="EP69" s="430"/>
      <c r="FB69" s="158"/>
      <c r="FC69" s="560"/>
      <c r="FD69" s="560"/>
      <c r="FK69" s="525"/>
      <c r="FL69" s="157"/>
      <c r="FM69" s="157"/>
      <c r="FN69" s="157"/>
      <c r="FO69" s="157"/>
      <c r="FP69" s="157"/>
      <c r="FQ69" s="157"/>
      <c r="FR69" s="157"/>
      <c r="FS69" s="157"/>
      <c r="FT69" s="157"/>
      <c r="FU69" s="157"/>
      <c r="FV69" s="157"/>
      <c r="FW69" s="157"/>
      <c r="FX69" s="157"/>
      <c r="FY69" s="157"/>
      <c r="FZ69" s="157"/>
      <c r="GA69" s="157"/>
      <c r="GB69" s="157"/>
      <c r="GC69" s="9"/>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c r="HC69" s="157"/>
      <c r="HD69" s="157"/>
      <c r="HE69" s="157"/>
      <c r="HF69" s="157"/>
      <c r="HG69" s="157"/>
      <c r="HH69" s="157"/>
      <c r="HI69" s="157"/>
      <c r="HJ69" s="157"/>
      <c r="HK69" s="157"/>
      <c r="HL69" s="157"/>
      <c r="HM69" s="157"/>
      <c r="HN69" s="157"/>
      <c r="HO69" s="157"/>
      <c r="HP69" s="157"/>
      <c r="HQ69" s="157"/>
      <c r="HR69" s="157"/>
      <c r="HS69" s="157"/>
      <c r="HT69" s="157"/>
      <c r="HU69" s="157"/>
      <c r="HV69" s="157"/>
      <c r="HW69" s="157"/>
      <c r="HX69" s="157"/>
      <c r="HY69" s="157"/>
      <c r="HZ69" s="157"/>
      <c r="IA69" s="157"/>
      <c r="IB69" s="157"/>
      <c r="IC69" s="157"/>
      <c r="ID69" s="157"/>
      <c r="IE69" s="157"/>
      <c r="IF69" s="157"/>
      <c r="IG69" s="157"/>
      <c r="IH69" s="157"/>
      <c r="II69" s="157"/>
    </row>
    <row r="70" spans="1:183" ht="12" customHeight="1">
      <c r="A70" s="57" t="s">
        <v>223</v>
      </c>
      <c r="B70" s="879">
        <v>458.1079076318243</v>
      </c>
      <c r="C70" s="879">
        <v>246.2911676996471</v>
      </c>
      <c r="D70" s="879">
        <f>(F30*1000000)/'T15'!B31</f>
        <v>131.94291781653146</v>
      </c>
      <c r="E70" s="879">
        <v>61.8580041409025</v>
      </c>
      <c r="F70" s="879">
        <v>72.11857570534137</v>
      </c>
      <c r="G70" s="879">
        <f t="shared" si="7"/>
        <v>7.755246410304338</v>
      </c>
      <c r="H70" s="13"/>
      <c r="I70" s="152"/>
      <c r="J70" s="285"/>
      <c r="K70" s="285"/>
      <c r="L70" s="285"/>
      <c r="Q70" s="116"/>
      <c r="R70" s="285"/>
      <c r="S70" s="556"/>
      <c r="T70" s="428"/>
      <c r="U70" s="428"/>
      <c r="V70" s="204"/>
      <c r="W70" s="309"/>
      <c r="X70" s="157"/>
      <c r="Y70" s="381"/>
      <c r="Z70" s="148"/>
      <c r="AA70" s="250"/>
      <c r="AB70" s="250"/>
      <c r="AC70" s="250"/>
      <c r="AD70" s="406"/>
      <c r="AE70" s="250"/>
      <c r="AF70" s="250"/>
      <c r="AG70" s="76"/>
      <c r="AH70" s="76"/>
      <c r="AI70" s="76"/>
      <c r="AJ70" s="76"/>
      <c r="AK70" s="76"/>
      <c r="AL70" s="76"/>
      <c r="AM70" s="76"/>
      <c r="AN70" s="76"/>
      <c r="AO70" s="76"/>
      <c r="AP70" s="76"/>
      <c r="AQ70" s="76"/>
      <c r="AR70" s="76"/>
      <c r="AS70" s="76"/>
      <c r="AT70" s="148"/>
      <c r="AU70" s="407"/>
      <c r="AV70" s="408"/>
      <c r="AW70" s="408"/>
      <c r="AX70" s="409"/>
      <c r="AY70" s="409"/>
      <c r="AZ70" s="410"/>
      <c r="BA70" s="410"/>
      <c r="BB70" s="407"/>
      <c r="BC70" s="251"/>
      <c r="BD70" s="251"/>
      <c r="BE70" s="251"/>
      <c r="BF70" s="251"/>
      <c r="BG70" s="229"/>
      <c r="BH70" s="229"/>
      <c r="BI70" s="229"/>
      <c r="BJ70" s="229"/>
      <c r="BK70" s="229"/>
      <c r="BL70" s="229"/>
      <c r="BM70" s="229"/>
      <c r="BN70" s="229"/>
      <c r="BO70" s="251"/>
      <c r="BP70" s="251"/>
      <c r="BQ70" s="274"/>
      <c r="BR70" s="148"/>
      <c r="BS70" s="286"/>
      <c r="BT70" s="286"/>
      <c r="BU70" s="286"/>
      <c r="BV70" s="286"/>
      <c r="BW70" s="286"/>
      <c r="BX70" s="286"/>
      <c r="BY70" s="286"/>
      <c r="BZ70" s="286"/>
      <c r="CB70" s="278"/>
      <c r="CC70" s="278"/>
      <c r="CD70" s="278"/>
      <c r="CE70" s="278"/>
      <c r="CF70" s="278"/>
      <c r="CG70" s="278"/>
      <c r="CH70" s="278"/>
      <c r="CI70" s="278"/>
      <c r="CJ70" s="278"/>
      <c r="CK70" s="278"/>
      <c r="CL70" s="148"/>
      <c r="CM70" s="290"/>
      <c r="CN70" s="290"/>
      <c r="CO70" s="290"/>
      <c r="CP70" s="290"/>
      <c r="CQ70" s="290"/>
      <c r="CR70" s="290"/>
      <c r="CS70" s="290"/>
      <c r="CT70" s="290"/>
      <c r="CU70" s="176"/>
      <c r="CV70" s="278"/>
      <c r="CW70" s="278"/>
      <c r="CX70" s="278"/>
      <c r="CY70" s="278"/>
      <c r="CZ70" s="278"/>
      <c r="DA70" s="278"/>
      <c r="DB70" s="278"/>
      <c r="DC70" s="278"/>
      <c r="DD70" s="278"/>
      <c r="DE70" s="278"/>
      <c r="DY70" s="525"/>
      <c r="DZ70" s="525"/>
      <c r="EA70" s="148"/>
      <c r="EB70" s="541"/>
      <c r="EC70" s="290"/>
      <c r="ED70" s="290"/>
      <c r="EE70" s="415"/>
      <c r="EF70" s="415"/>
      <c r="EG70" s="415"/>
      <c r="EI70" s="418"/>
      <c r="EM70" s="152"/>
      <c r="EO70" s="205"/>
      <c r="EP70" s="418"/>
      <c r="ER70" s="9"/>
      <c r="ET70" s="152"/>
      <c r="EV70" s="9"/>
      <c r="EW70" s="152"/>
      <c r="EY70" s="9"/>
      <c r="FB70" s="148"/>
      <c r="FC70" s="557"/>
      <c r="FD70" s="557"/>
      <c r="FI70" s="152"/>
      <c r="FJ70" s="152"/>
      <c r="FK70" s="525"/>
      <c r="FZ70" s="184"/>
      <c r="GA70" s="184"/>
    </row>
    <row r="71" spans="1:183" ht="12" customHeight="1">
      <c r="A71" s="91" t="s">
        <v>224</v>
      </c>
      <c r="B71" s="1220">
        <v>426.95823005658406</v>
      </c>
      <c r="C71" s="1220">
        <v>179.57403615127717</v>
      </c>
      <c r="D71" s="1220">
        <f>(F31*1000000)/'T15'!B32</f>
        <v>178.0871432606047</v>
      </c>
      <c r="E71" s="1220">
        <v>84.07145580091105</v>
      </c>
      <c r="F71" s="1220">
        <v>62.414887002119386</v>
      </c>
      <c r="G71" s="1220">
        <f t="shared" si="7"/>
        <v>6.882163642582796</v>
      </c>
      <c r="H71" s="13"/>
      <c r="I71" s="561"/>
      <c r="J71" s="321"/>
      <c r="K71" s="321"/>
      <c r="L71" s="321"/>
      <c r="Q71" s="116"/>
      <c r="R71" s="321"/>
      <c r="S71" s="558"/>
      <c r="T71" s="294"/>
      <c r="U71" s="294"/>
      <c r="V71" s="205"/>
      <c r="W71" s="213"/>
      <c r="X71" s="180"/>
      <c r="Y71" s="381"/>
      <c r="Z71" s="158"/>
      <c r="AA71" s="305"/>
      <c r="AB71" s="305"/>
      <c r="AC71" s="305"/>
      <c r="AD71" s="432"/>
      <c r="AE71" s="305"/>
      <c r="AF71" s="305"/>
      <c r="AG71" s="87"/>
      <c r="AH71" s="87"/>
      <c r="AI71" s="87"/>
      <c r="AJ71" s="87"/>
      <c r="AK71" s="87"/>
      <c r="AL71" s="87"/>
      <c r="AM71" s="87"/>
      <c r="AN71" s="87"/>
      <c r="AO71" s="87"/>
      <c r="AP71" s="87"/>
      <c r="AQ71" s="87"/>
      <c r="AR71" s="87"/>
      <c r="AS71" s="87"/>
      <c r="AT71" s="158"/>
      <c r="AU71" s="164"/>
      <c r="AV71" s="433"/>
      <c r="AW71" s="433"/>
      <c r="AX71" s="434"/>
      <c r="AY71" s="434"/>
      <c r="AZ71" s="435"/>
      <c r="BA71" s="435"/>
      <c r="BB71" s="164"/>
      <c r="BC71" s="306"/>
      <c r="BD71" s="306"/>
      <c r="BE71" s="306"/>
      <c r="BF71" s="306"/>
      <c r="BG71" s="236"/>
      <c r="BH71" s="236"/>
      <c r="BI71" s="236"/>
      <c r="BJ71" s="236"/>
      <c r="BK71" s="236"/>
      <c r="BL71" s="236"/>
      <c r="BM71" s="236"/>
      <c r="BN71" s="236"/>
      <c r="BO71" s="306"/>
      <c r="BP71" s="306"/>
      <c r="BQ71" s="311"/>
      <c r="BR71" s="158"/>
      <c r="BS71" s="322"/>
      <c r="BT71" s="322"/>
      <c r="BU71" s="322"/>
      <c r="BV71" s="322"/>
      <c r="BW71" s="322"/>
      <c r="BX71" s="322"/>
      <c r="BY71" s="322"/>
      <c r="BZ71" s="322"/>
      <c r="CB71" s="334"/>
      <c r="CC71" s="334"/>
      <c r="CD71" s="334"/>
      <c r="CE71" s="334"/>
      <c r="CF71" s="334"/>
      <c r="CG71" s="334"/>
      <c r="CH71" s="334"/>
      <c r="CI71" s="334"/>
      <c r="CJ71" s="334"/>
      <c r="CK71" s="334"/>
      <c r="CL71" s="158"/>
      <c r="CM71" s="325"/>
      <c r="CN71" s="325"/>
      <c r="CO71" s="325"/>
      <c r="CP71" s="325"/>
      <c r="CQ71" s="325"/>
      <c r="CR71" s="325"/>
      <c r="CS71" s="325"/>
      <c r="CT71" s="325"/>
      <c r="CU71" s="176"/>
      <c r="CV71" s="334"/>
      <c r="CW71" s="334"/>
      <c r="CX71" s="334"/>
      <c r="CY71" s="334"/>
      <c r="CZ71" s="334"/>
      <c r="DA71" s="334"/>
      <c r="DB71" s="334"/>
      <c r="DC71" s="334"/>
      <c r="DD71" s="334"/>
      <c r="DE71" s="334"/>
      <c r="DY71" s="525"/>
      <c r="DZ71" s="525"/>
      <c r="EA71" s="158"/>
      <c r="EB71" s="544"/>
      <c r="EC71" s="325"/>
      <c r="ED71" s="325"/>
      <c r="EE71" s="438"/>
      <c r="EF71" s="438"/>
      <c r="EG71" s="438"/>
      <c r="EJ71" s="430"/>
      <c r="EK71" s="430"/>
      <c r="EL71" s="418"/>
      <c r="EM71" s="418"/>
      <c r="EN71" s="418"/>
      <c r="EO71" s="205"/>
      <c r="EP71" s="418"/>
      <c r="ER71" s="9"/>
      <c r="ET71" s="152"/>
      <c r="EV71" s="9"/>
      <c r="EW71" s="152"/>
      <c r="EY71" s="9"/>
      <c r="FB71" s="158"/>
      <c r="FC71" s="560"/>
      <c r="FD71" s="560"/>
      <c r="FI71" s="152"/>
      <c r="FJ71" s="152"/>
      <c r="FK71" s="525"/>
      <c r="FZ71" s="184"/>
      <c r="GA71" s="184"/>
    </row>
    <row r="72" spans="1:183" ht="12" customHeight="1">
      <c r="A72" s="57" t="s">
        <v>225</v>
      </c>
      <c r="B72" s="879">
        <v>926.215386311843</v>
      </c>
      <c r="C72" s="879">
        <v>434.1692739346713</v>
      </c>
      <c r="D72" s="879">
        <f>(F32*1000000)/'T15'!B33</f>
        <v>435.24138057781363</v>
      </c>
      <c r="E72" s="879">
        <v>38.37388811291627</v>
      </c>
      <c r="F72" s="879">
        <v>49.0087970790757</v>
      </c>
      <c r="G72" s="879">
        <f t="shared" si="7"/>
        <v>7.795934720282325</v>
      </c>
      <c r="H72" s="13"/>
      <c r="I72" s="152"/>
      <c r="J72" s="285"/>
      <c r="K72" s="285"/>
      <c r="L72" s="285"/>
      <c r="Q72" s="116"/>
      <c r="R72" s="285"/>
      <c r="S72" s="556"/>
      <c r="T72" s="428"/>
      <c r="U72" s="428"/>
      <c r="V72" s="204"/>
      <c r="W72" s="309"/>
      <c r="X72" s="157"/>
      <c r="Y72" s="381"/>
      <c r="Z72" s="148"/>
      <c r="AA72" s="250"/>
      <c r="AB72" s="250"/>
      <c r="AC72" s="250"/>
      <c r="AD72" s="406"/>
      <c r="AE72" s="250"/>
      <c r="AF72" s="250"/>
      <c r="AG72" s="76"/>
      <c r="AH72" s="76"/>
      <c r="AI72" s="76"/>
      <c r="AJ72" s="76"/>
      <c r="AK72" s="76"/>
      <c r="AL72" s="76"/>
      <c r="AM72" s="76"/>
      <c r="AN72" s="76"/>
      <c r="AO72" s="76"/>
      <c r="AP72" s="76"/>
      <c r="AQ72" s="76"/>
      <c r="AR72" s="76"/>
      <c r="AS72" s="76"/>
      <c r="AT72" s="148"/>
      <c r="AU72" s="407"/>
      <c r="AV72" s="408"/>
      <c r="AW72" s="408"/>
      <c r="AX72" s="409"/>
      <c r="AY72" s="409"/>
      <c r="AZ72" s="410"/>
      <c r="BA72" s="410"/>
      <c r="BB72" s="407"/>
      <c r="BC72" s="251"/>
      <c r="BD72" s="251"/>
      <c r="BE72" s="251"/>
      <c r="BF72" s="251"/>
      <c r="BG72" s="229"/>
      <c r="BH72" s="229"/>
      <c r="BI72" s="229"/>
      <c r="BJ72" s="229"/>
      <c r="BK72" s="229"/>
      <c r="BL72" s="229"/>
      <c r="BM72" s="229"/>
      <c r="BN72" s="229"/>
      <c r="BO72" s="251"/>
      <c r="BP72" s="251"/>
      <c r="BQ72" s="274"/>
      <c r="BR72" s="148"/>
      <c r="BS72" s="286"/>
      <c r="BT72" s="286"/>
      <c r="BU72" s="286"/>
      <c r="BV72" s="286"/>
      <c r="BW72" s="286"/>
      <c r="BX72" s="286"/>
      <c r="BY72" s="286"/>
      <c r="BZ72" s="286"/>
      <c r="CB72" s="278"/>
      <c r="CC72" s="278"/>
      <c r="CD72" s="278"/>
      <c r="CE72" s="278"/>
      <c r="CF72" s="278"/>
      <c r="CG72" s="278"/>
      <c r="CH72" s="278"/>
      <c r="CI72" s="278"/>
      <c r="CJ72" s="278"/>
      <c r="CK72" s="278"/>
      <c r="CL72" s="148"/>
      <c r="CM72" s="290"/>
      <c r="CN72" s="290"/>
      <c r="CO72" s="290"/>
      <c r="CP72" s="290"/>
      <c r="CQ72" s="290"/>
      <c r="CR72" s="290"/>
      <c r="CS72" s="290"/>
      <c r="CT72" s="290"/>
      <c r="CU72" s="176"/>
      <c r="CV72" s="278"/>
      <c r="CW72" s="278"/>
      <c r="CX72" s="278"/>
      <c r="CY72" s="278"/>
      <c r="CZ72" s="278"/>
      <c r="DA72" s="278"/>
      <c r="DB72" s="278"/>
      <c r="DC72" s="278"/>
      <c r="DD72" s="278"/>
      <c r="DE72" s="278"/>
      <c r="DY72" s="525"/>
      <c r="DZ72" s="525"/>
      <c r="EA72" s="148"/>
      <c r="EB72" s="541"/>
      <c r="EC72" s="290"/>
      <c r="ED72" s="290"/>
      <c r="EE72" s="415"/>
      <c r="EF72" s="415"/>
      <c r="EG72" s="415"/>
      <c r="EI72" s="430"/>
      <c r="EJ72" s="418"/>
      <c r="EK72" s="418"/>
      <c r="EM72" s="152"/>
      <c r="EN72" s="418"/>
      <c r="EO72" s="205"/>
      <c r="EP72" s="418"/>
      <c r="ER72" s="9"/>
      <c r="ET72" s="152"/>
      <c r="EV72" s="9"/>
      <c r="EW72" s="152"/>
      <c r="EY72" s="9"/>
      <c r="FB72" s="148"/>
      <c r="FC72" s="557"/>
      <c r="FD72" s="557"/>
      <c r="FI72" s="152"/>
      <c r="FJ72" s="152"/>
      <c r="FK72" s="525"/>
      <c r="FZ72" s="184"/>
      <c r="GA72" s="184"/>
    </row>
    <row r="73" spans="1:183" ht="12" customHeight="1">
      <c r="A73" s="68" t="s">
        <v>226</v>
      </c>
      <c r="B73" s="1218">
        <v>615.8692773798062</v>
      </c>
      <c r="C73" s="1218">
        <v>300.894358421736</v>
      </c>
      <c r="D73" s="1218">
        <f>(F33*1000000)/'T15'!B34</f>
        <v>313.6058182364216</v>
      </c>
      <c r="E73" s="1218">
        <v>23.76052220151396</v>
      </c>
      <c r="F73" s="1218">
        <v>0</v>
      </c>
      <c r="G73" s="1218">
        <f t="shared" si="7"/>
        <v>1.3691007216486355</v>
      </c>
      <c r="H73" s="13"/>
      <c r="I73" s="152"/>
      <c r="J73" s="285"/>
      <c r="K73" s="285"/>
      <c r="L73" s="285"/>
      <c r="Q73" s="116"/>
      <c r="R73" s="285"/>
      <c r="S73" s="556"/>
      <c r="T73" s="294"/>
      <c r="U73" s="294"/>
      <c r="V73" s="205"/>
      <c r="W73" s="213"/>
      <c r="X73" s="180"/>
      <c r="Y73" s="381"/>
      <c r="Z73" s="148"/>
      <c r="AA73" s="250"/>
      <c r="AB73" s="250"/>
      <c r="AC73" s="250"/>
      <c r="AD73" s="406"/>
      <c r="AE73" s="250"/>
      <c r="AF73" s="250"/>
      <c r="AG73" s="76"/>
      <c r="AH73" s="76"/>
      <c r="AI73" s="76"/>
      <c r="AJ73" s="76"/>
      <c r="AK73" s="76"/>
      <c r="AL73" s="76"/>
      <c r="AM73" s="76"/>
      <c r="AN73" s="76"/>
      <c r="AO73" s="76"/>
      <c r="AP73" s="76"/>
      <c r="AQ73" s="76"/>
      <c r="AR73" s="76"/>
      <c r="AS73" s="76"/>
      <c r="AT73" s="148"/>
      <c r="AU73" s="407"/>
      <c r="AV73" s="408"/>
      <c r="AW73" s="408"/>
      <c r="AX73" s="409"/>
      <c r="AY73" s="409"/>
      <c r="AZ73" s="410"/>
      <c r="BA73" s="410"/>
      <c r="BB73" s="407"/>
      <c r="BC73" s="251"/>
      <c r="BD73" s="251"/>
      <c r="BE73" s="251"/>
      <c r="BF73" s="251"/>
      <c r="BG73" s="229"/>
      <c r="BH73" s="229"/>
      <c r="BI73" s="229"/>
      <c r="BJ73" s="229"/>
      <c r="BK73" s="229"/>
      <c r="BL73" s="229"/>
      <c r="BM73" s="229"/>
      <c r="BN73" s="229"/>
      <c r="BO73" s="251"/>
      <c r="BP73" s="251"/>
      <c r="BQ73" s="274"/>
      <c r="BR73" s="148"/>
      <c r="BS73" s="286"/>
      <c r="BT73" s="286"/>
      <c r="BU73" s="286"/>
      <c r="BV73" s="286"/>
      <c r="BW73" s="286"/>
      <c r="BX73" s="286"/>
      <c r="BY73" s="286"/>
      <c r="BZ73" s="286"/>
      <c r="CB73" s="278"/>
      <c r="CC73" s="278"/>
      <c r="CD73" s="278"/>
      <c r="CE73" s="278"/>
      <c r="CF73" s="278"/>
      <c r="CG73" s="278"/>
      <c r="CH73" s="278"/>
      <c r="CI73" s="278"/>
      <c r="CJ73" s="278"/>
      <c r="CK73" s="278"/>
      <c r="CL73" s="148"/>
      <c r="CM73" s="290"/>
      <c r="CN73" s="290"/>
      <c r="CO73" s="290"/>
      <c r="CP73" s="290"/>
      <c r="CQ73" s="290"/>
      <c r="CR73" s="290"/>
      <c r="CS73" s="290"/>
      <c r="CT73" s="290"/>
      <c r="CU73" s="176"/>
      <c r="CV73" s="278"/>
      <c r="CW73" s="278"/>
      <c r="CX73" s="278"/>
      <c r="CY73" s="278"/>
      <c r="CZ73" s="278"/>
      <c r="DA73" s="278"/>
      <c r="DB73" s="278"/>
      <c r="DC73" s="278"/>
      <c r="DD73" s="278"/>
      <c r="DE73" s="278"/>
      <c r="DY73" s="525"/>
      <c r="DZ73" s="525"/>
      <c r="EA73" s="148"/>
      <c r="EB73" s="541"/>
      <c r="EC73" s="290"/>
      <c r="ED73" s="290"/>
      <c r="EE73" s="415"/>
      <c r="EF73" s="415"/>
      <c r="EG73" s="415"/>
      <c r="EI73" s="418"/>
      <c r="EJ73" s="418"/>
      <c r="EK73" s="418"/>
      <c r="EL73" s="418"/>
      <c r="EM73" s="418"/>
      <c r="EN73" s="418"/>
      <c r="EO73" s="205"/>
      <c r="EP73" s="418"/>
      <c r="ER73" s="9"/>
      <c r="ET73" s="152"/>
      <c r="EV73" s="9"/>
      <c r="EW73" s="152"/>
      <c r="EY73" s="9"/>
      <c r="FB73" s="148"/>
      <c r="FC73" s="557"/>
      <c r="FD73" s="557"/>
      <c r="FI73" s="152"/>
      <c r="FJ73" s="152"/>
      <c r="FK73" s="525"/>
      <c r="FZ73" s="184"/>
      <c r="GA73" s="184"/>
    </row>
    <row r="74" spans="1:183" ht="12" customHeight="1">
      <c r="A74" s="57" t="s">
        <v>227</v>
      </c>
      <c r="B74" s="879">
        <v>961.493072032477</v>
      </c>
      <c r="C74" s="879">
        <v>411.10119528247276</v>
      </c>
      <c r="D74" s="879">
        <f>(F34*1000000)/'T15'!B35</f>
        <v>374.32359335054247</v>
      </c>
      <c r="E74" s="879">
        <v>52.55203863860531</v>
      </c>
      <c r="F74" s="879">
        <v>173.91347556142995</v>
      </c>
      <c r="G74" s="879">
        <f t="shared" si="7"/>
        <v>2.154807838031843</v>
      </c>
      <c r="H74" s="13"/>
      <c r="I74" s="152"/>
      <c r="J74" s="285"/>
      <c r="K74" s="285"/>
      <c r="L74" s="285"/>
      <c r="Q74" s="116"/>
      <c r="R74" s="285"/>
      <c r="S74" s="556"/>
      <c r="T74" s="294"/>
      <c r="U74" s="442"/>
      <c r="V74" s="9"/>
      <c r="W74" s="213"/>
      <c r="X74" s="180"/>
      <c r="Y74" s="381"/>
      <c r="Z74" s="148"/>
      <c r="AA74" s="250"/>
      <c r="AB74" s="250"/>
      <c r="AC74" s="250"/>
      <c r="AD74" s="406"/>
      <c r="AE74" s="250"/>
      <c r="AF74" s="250"/>
      <c r="AG74" s="76"/>
      <c r="AH74" s="76"/>
      <c r="AI74" s="76"/>
      <c r="AJ74" s="76"/>
      <c r="AK74" s="76"/>
      <c r="AL74" s="76"/>
      <c r="AM74" s="76"/>
      <c r="AN74" s="76"/>
      <c r="AO74" s="76"/>
      <c r="AP74" s="76"/>
      <c r="AQ74" s="76"/>
      <c r="AR74" s="76"/>
      <c r="AS74" s="76"/>
      <c r="AT74" s="148"/>
      <c r="AU74" s="407"/>
      <c r="AV74" s="408"/>
      <c r="AW74" s="408"/>
      <c r="AX74" s="409"/>
      <c r="AY74" s="409"/>
      <c r="AZ74" s="410"/>
      <c r="BA74" s="410"/>
      <c r="BB74" s="407"/>
      <c r="BC74" s="251"/>
      <c r="BD74" s="205"/>
      <c r="BE74" s="9"/>
      <c r="BF74" s="205"/>
      <c r="BG74" s="205"/>
      <c r="BH74" s="9"/>
      <c r="BI74" s="205"/>
      <c r="BJ74" s="9"/>
      <c r="BK74" s="9"/>
      <c r="BL74" s="9"/>
      <c r="BM74" s="9"/>
      <c r="BN74" s="218"/>
      <c r="BO74" s="251"/>
      <c r="BP74" s="251"/>
      <c r="BQ74" s="274"/>
      <c r="BR74" s="148"/>
      <c r="BS74" s="286"/>
      <c r="BT74" s="286"/>
      <c r="BU74" s="286"/>
      <c r="BV74" s="286"/>
      <c r="BW74" s="286"/>
      <c r="BX74" s="286"/>
      <c r="BY74" s="286"/>
      <c r="BZ74" s="286"/>
      <c r="CB74" s="278"/>
      <c r="CC74" s="278"/>
      <c r="CD74" s="278"/>
      <c r="CE74" s="278"/>
      <c r="CF74" s="278"/>
      <c r="CG74" s="278"/>
      <c r="CH74" s="278"/>
      <c r="CI74" s="278"/>
      <c r="CJ74" s="278"/>
      <c r="CK74" s="278"/>
      <c r="CL74" s="148"/>
      <c r="CM74" s="290"/>
      <c r="CN74" s="290"/>
      <c r="CO74" s="290"/>
      <c r="CP74" s="290"/>
      <c r="CQ74" s="290"/>
      <c r="CR74" s="290"/>
      <c r="CS74" s="290"/>
      <c r="CT74" s="290"/>
      <c r="CU74" s="176"/>
      <c r="CV74" s="278"/>
      <c r="CW74" s="278"/>
      <c r="CX74" s="278"/>
      <c r="CY74" s="278"/>
      <c r="CZ74" s="278"/>
      <c r="DA74" s="278"/>
      <c r="DB74" s="278"/>
      <c r="DC74" s="278"/>
      <c r="DD74" s="278"/>
      <c r="DE74" s="278"/>
      <c r="DY74" s="525"/>
      <c r="DZ74" s="525"/>
      <c r="EA74" s="148"/>
      <c r="EB74" s="541"/>
      <c r="EC74" s="290"/>
      <c r="ED74" s="290"/>
      <c r="EE74" s="415"/>
      <c r="EF74" s="415"/>
      <c r="EG74" s="415"/>
      <c r="EI74" s="418"/>
      <c r="EJ74" s="418"/>
      <c r="EK74" s="418"/>
      <c r="EL74" s="418"/>
      <c r="EM74" s="418"/>
      <c r="EN74" s="418"/>
      <c r="EO74" s="205"/>
      <c r="EP74" s="418"/>
      <c r="ER74" s="9"/>
      <c r="ET74" s="152"/>
      <c r="EV74" s="9"/>
      <c r="EW74" s="152"/>
      <c r="EY74" s="9"/>
      <c r="FB74" s="148"/>
      <c r="FC74" s="557"/>
      <c r="FD74" s="557"/>
      <c r="FI74" s="152"/>
      <c r="FJ74" s="152"/>
      <c r="FK74" s="525"/>
      <c r="FZ74" s="184"/>
      <c r="GA74" s="184"/>
    </row>
    <row r="75" spans="1:183" ht="12" customHeight="1">
      <c r="A75" s="68" t="s">
        <v>228</v>
      </c>
      <c r="B75" s="1218">
        <v>928.0733544637501</v>
      </c>
      <c r="C75" s="1218">
        <v>357.7181574115038</v>
      </c>
      <c r="D75" s="1218">
        <f>(F35*1000000)/'T15'!B36</f>
        <v>361.68283769779464</v>
      </c>
      <c r="E75" s="1218">
        <v>35.06517905300987</v>
      </c>
      <c r="F75" s="1218">
        <v>181.83955832176818</v>
      </c>
      <c r="G75" s="1218">
        <f t="shared" si="7"/>
        <v>26.83280103268342</v>
      </c>
      <c r="H75" s="13"/>
      <c r="I75" s="152"/>
      <c r="J75" s="285"/>
      <c r="K75" s="285"/>
      <c r="L75" s="285"/>
      <c r="Q75" s="116"/>
      <c r="R75" s="285"/>
      <c r="S75" s="556"/>
      <c r="T75" s="294"/>
      <c r="U75" s="294"/>
      <c r="V75" s="205"/>
      <c r="W75" s="213"/>
      <c r="X75" s="180"/>
      <c r="Y75" s="381"/>
      <c r="Z75" s="148"/>
      <c r="AA75" s="250"/>
      <c r="AB75" s="250"/>
      <c r="AC75" s="250"/>
      <c r="AD75" s="406"/>
      <c r="AE75" s="250"/>
      <c r="AF75" s="250"/>
      <c r="AG75" s="76"/>
      <c r="AH75" s="76"/>
      <c r="AI75" s="76"/>
      <c r="AJ75" s="76"/>
      <c r="AK75" s="76"/>
      <c r="AL75" s="76"/>
      <c r="AM75" s="76"/>
      <c r="AN75" s="76"/>
      <c r="AO75" s="76"/>
      <c r="AP75" s="76"/>
      <c r="AQ75" s="76"/>
      <c r="AR75" s="76"/>
      <c r="AS75" s="76"/>
      <c r="AT75" s="148"/>
      <c r="AU75" s="407"/>
      <c r="AV75" s="408"/>
      <c r="AW75" s="408"/>
      <c r="AX75" s="409"/>
      <c r="AY75" s="409"/>
      <c r="AZ75" s="410"/>
      <c r="BA75" s="410"/>
      <c r="BB75" s="407"/>
      <c r="BC75" s="251"/>
      <c r="BD75" s="251"/>
      <c r="BE75" s="251"/>
      <c r="BF75" s="251"/>
      <c r="BG75" s="229"/>
      <c r="BH75" s="229"/>
      <c r="BI75" s="229"/>
      <c r="BJ75" s="229"/>
      <c r="BK75" s="229"/>
      <c r="BL75" s="229"/>
      <c r="BM75" s="229"/>
      <c r="BN75" s="229"/>
      <c r="BO75" s="251"/>
      <c r="BP75" s="251"/>
      <c r="BQ75" s="274"/>
      <c r="BR75" s="148"/>
      <c r="BS75" s="286"/>
      <c r="BT75" s="286"/>
      <c r="BU75" s="286"/>
      <c r="BV75" s="286"/>
      <c r="BW75" s="286"/>
      <c r="BX75" s="286"/>
      <c r="BY75" s="286"/>
      <c r="BZ75" s="286"/>
      <c r="CB75" s="278"/>
      <c r="CC75" s="278"/>
      <c r="CD75" s="225"/>
      <c r="CE75" s="278"/>
      <c r="CF75" s="278"/>
      <c r="CG75" s="278"/>
      <c r="CH75" s="278"/>
      <c r="CI75" s="278"/>
      <c r="CJ75" s="278"/>
      <c r="CK75" s="278"/>
      <c r="CL75" s="148"/>
      <c r="CM75" s="290"/>
      <c r="CN75" s="290"/>
      <c r="CO75" s="290"/>
      <c r="CP75" s="290"/>
      <c r="CQ75" s="290"/>
      <c r="CR75" s="290"/>
      <c r="CS75" s="290"/>
      <c r="CT75" s="290"/>
      <c r="CU75" s="176"/>
      <c r="CV75" s="278"/>
      <c r="CW75" s="278"/>
      <c r="CX75" s="278"/>
      <c r="CY75" s="278"/>
      <c r="CZ75" s="278"/>
      <c r="DA75" s="278"/>
      <c r="DB75" s="278"/>
      <c r="DC75" s="278"/>
      <c r="DD75" s="278"/>
      <c r="DE75" s="278"/>
      <c r="DY75" s="525"/>
      <c r="DZ75" s="525"/>
      <c r="EA75" s="148"/>
      <c r="EB75" s="541"/>
      <c r="EC75" s="290"/>
      <c r="ED75" s="290"/>
      <c r="EE75" s="415"/>
      <c r="EF75" s="415"/>
      <c r="EG75" s="415"/>
      <c r="EJ75" s="418"/>
      <c r="EK75" s="418"/>
      <c r="EL75" s="418"/>
      <c r="EM75" s="418"/>
      <c r="EN75" s="418"/>
      <c r="EO75" s="205"/>
      <c r="EP75" s="418"/>
      <c r="ER75" s="9"/>
      <c r="ET75" s="152"/>
      <c r="EV75" s="9"/>
      <c r="EW75" s="152"/>
      <c r="EY75" s="9"/>
      <c r="FB75" s="148"/>
      <c r="FC75" s="557"/>
      <c r="FD75" s="557"/>
      <c r="FI75" s="152"/>
      <c r="FJ75" s="152"/>
      <c r="FK75" s="525"/>
      <c r="FZ75" s="184"/>
      <c r="GA75" s="184"/>
    </row>
    <row r="76" spans="1:183" ht="12" customHeight="1">
      <c r="A76" s="100" t="s">
        <v>325</v>
      </c>
      <c r="B76" s="879">
        <v>896.9259976907173</v>
      </c>
      <c r="C76" s="879">
        <v>379.1027442872103</v>
      </c>
      <c r="D76" s="879">
        <f>(F36*1000000)/'T15'!B37</f>
        <v>374.6902811417523</v>
      </c>
      <c r="E76" s="879">
        <v>38.19561397384603</v>
      </c>
      <c r="F76" s="879">
        <v>128.9030906796273</v>
      </c>
      <c r="G76" s="879">
        <f t="shared" si="7"/>
        <v>14.22988158212732</v>
      </c>
      <c r="H76" s="13"/>
      <c r="I76" s="152"/>
      <c r="J76" s="285"/>
      <c r="K76" s="285"/>
      <c r="L76" s="285"/>
      <c r="Q76" s="116"/>
      <c r="R76" s="321"/>
      <c r="S76" s="558"/>
      <c r="T76" s="294"/>
      <c r="U76" s="294"/>
      <c r="V76" s="205"/>
      <c r="W76" s="213"/>
      <c r="X76" s="180"/>
      <c r="Y76" s="381"/>
      <c r="Z76" s="90"/>
      <c r="AA76" s="305"/>
      <c r="AB76" s="305"/>
      <c r="AC76" s="305"/>
      <c r="AD76" s="432"/>
      <c r="AE76" s="305"/>
      <c r="AF76" s="305"/>
      <c r="AG76" s="76"/>
      <c r="AH76" s="76"/>
      <c r="AI76" s="76"/>
      <c r="AJ76" s="76"/>
      <c r="AK76" s="76"/>
      <c r="AL76" s="76"/>
      <c r="AM76" s="76"/>
      <c r="AN76" s="76"/>
      <c r="AO76" s="76"/>
      <c r="AP76" s="76"/>
      <c r="AQ76" s="76"/>
      <c r="AR76" s="76"/>
      <c r="AS76" s="76"/>
      <c r="AT76" s="90"/>
      <c r="AU76" s="164"/>
      <c r="AV76" s="433"/>
      <c r="AW76" s="433"/>
      <c r="AX76" s="434"/>
      <c r="AY76" s="434"/>
      <c r="AZ76" s="435"/>
      <c r="BA76" s="435"/>
      <c r="BB76" s="164"/>
      <c r="BC76" s="251"/>
      <c r="BD76" s="251"/>
      <c r="BE76" s="443"/>
      <c r="BF76" s="251"/>
      <c r="BG76" s="229"/>
      <c r="BH76" s="229"/>
      <c r="BI76" s="229"/>
      <c r="BJ76" s="229"/>
      <c r="BK76" s="229"/>
      <c r="BL76" s="229"/>
      <c r="BM76" s="229"/>
      <c r="BN76" s="229"/>
      <c r="BO76" s="251"/>
      <c r="BP76" s="251"/>
      <c r="BQ76" s="274"/>
      <c r="BR76" s="90"/>
      <c r="BS76" s="322"/>
      <c r="BT76" s="322"/>
      <c r="BU76" s="322"/>
      <c r="BV76" s="322"/>
      <c r="BW76" s="322"/>
      <c r="BX76" s="322"/>
      <c r="BY76" s="322"/>
      <c r="BZ76" s="322"/>
      <c r="CB76" s="278"/>
      <c r="CC76" s="278"/>
      <c r="CD76" s="225"/>
      <c r="CE76" s="278"/>
      <c r="CF76" s="278"/>
      <c r="CG76" s="278"/>
      <c r="CH76" s="278"/>
      <c r="CI76" s="278"/>
      <c r="CJ76" s="278"/>
      <c r="CK76" s="278"/>
      <c r="CL76" s="90"/>
      <c r="CM76" s="290"/>
      <c r="CN76" s="290"/>
      <c r="CO76" s="290"/>
      <c r="CP76" s="290"/>
      <c r="CQ76" s="290"/>
      <c r="CR76" s="290"/>
      <c r="CS76" s="290"/>
      <c r="CT76" s="290"/>
      <c r="CU76" s="176"/>
      <c r="CV76" s="278"/>
      <c r="CW76" s="278"/>
      <c r="CX76" s="278"/>
      <c r="CY76" s="278"/>
      <c r="CZ76" s="278"/>
      <c r="DA76" s="278"/>
      <c r="DB76" s="278"/>
      <c r="DC76" s="278"/>
      <c r="DD76" s="278"/>
      <c r="DE76" s="278"/>
      <c r="DY76" s="525"/>
      <c r="DZ76" s="525"/>
      <c r="EA76" s="90"/>
      <c r="EB76" s="544"/>
      <c r="EC76" s="325"/>
      <c r="ED76" s="325"/>
      <c r="EE76" s="438"/>
      <c r="EF76" s="438"/>
      <c r="EG76" s="438"/>
      <c r="EI76" s="430"/>
      <c r="EJ76" s="418"/>
      <c r="EK76" s="418"/>
      <c r="EL76" s="418"/>
      <c r="EM76" s="418"/>
      <c r="EN76" s="418"/>
      <c r="EO76" s="205"/>
      <c r="EP76" s="418"/>
      <c r="ER76" s="9"/>
      <c r="ET76" s="152"/>
      <c r="EV76" s="9"/>
      <c r="EW76" s="152"/>
      <c r="EX76" s="431"/>
      <c r="EY76" s="9"/>
      <c r="FB76" s="90"/>
      <c r="FC76" s="560"/>
      <c r="FD76" s="560"/>
      <c r="FI76" s="152"/>
      <c r="FJ76" s="152"/>
      <c r="FK76" s="525"/>
      <c r="FZ76" s="184"/>
      <c r="GA76" s="184"/>
    </row>
    <row r="77" spans="1:183" ht="12" customHeight="1">
      <c r="A77" s="91" t="s">
        <v>324</v>
      </c>
      <c r="B77" s="1221">
        <v>440.06395858415203</v>
      </c>
      <c r="C77" s="1221">
        <v>185.02153057755393</v>
      </c>
      <c r="D77" s="1221">
        <f>(F37*1000000)/'T15'!B38</f>
        <v>183.6545078925331</v>
      </c>
      <c r="E77" s="1221">
        <v>82.77235375197863</v>
      </c>
      <c r="F77" s="1221">
        <v>64.29768540291798</v>
      </c>
      <c r="G77" s="1221">
        <f t="shared" si="7"/>
        <v>7.090234711147019</v>
      </c>
      <c r="H77" s="9"/>
      <c r="I77" s="152"/>
      <c r="J77" s="321"/>
      <c r="K77" s="321"/>
      <c r="L77" s="321"/>
      <c r="Q77" s="116"/>
      <c r="R77" s="321"/>
      <c r="S77" s="558"/>
      <c r="T77" s="294"/>
      <c r="U77" s="294"/>
      <c r="V77" s="205"/>
      <c r="W77" s="213"/>
      <c r="X77" s="180"/>
      <c r="Y77" s="381"/>
      <c r="Z77" s="158"/>
      <c r="AA77" s="305"/>
      <c r="AB77" s="305"/>
      <c r="AC77" s="305"/>
      <c r="AD77" s="432"/>
      <c r="AE77" s="305"/>
      <c r="AF77" s="305"/>
      <c r="AG77" s="87"/>
      <c r="AH77" s="87"/>
      <c r="AI77" s="87"/>
      <c r="AJ77" s="87"/>
      <c r="AK77" s="442"/>
      <c r="AL77" s="87"/>
      <c r="AM77" s="87"/>
      <c r="AN77" s="87"/>
      <c r="AO77" s="87"/>
      <c r="AP77" s="87"/>
      <c r="AQ77" s="87"/>
      <c r="AR77" s="87"/>
      <c r="AS77" s="87"/>
      <c r="AT77" s="158"/>
      <c r="AU77" s="164"/>
      <c r="AV77" s="433"/>
      <c r="AW77" s="433"/>
      <c r="AX77" s="434"/>
      <c r="AY77" s="434"/>
      <c r="AZ77" s="435"/>
      <c r="BA77" s="435"/>
      <c r="BB77" s="164"/>
      <c r="BC77" s="306"/>
      <c r="BD77" s="306"/>
      <c r="BE77" s="306"/>
      <c r="BF77" s="306"/>
      <c r="BG77" s="236"/>
      <c r="BH77" s="236"/>
      <c r="BI77" s="236"/>
      <c r="BJ77" s="236"/>
      <c r="BK77" s="236"/>
      <c r="BL77" s="236"/>
      <c r="BM77" s="236"/>
      <c r="BN77" s="236"/>
      <c r="BO77" s="306"/>
      <c r="BP77" s="306"/>
      <c r="BQ77" s="311"/>
      <c r="BR77" s="158"/>
      <c r="BS77" s="322"/>
      <c r="BT77" s="322"/>
      <c r="BU77" s="322"/>
      <c r="BV77" s="322"/>
      <c r="BW77" s="322"/>
      <c r="BX77" s="322"/>
      <c r="BY77" s="322"/>
      <c r="BZ77" s="322"/>
      <c r="CB77" s="314"/>
      <c r="CC77" s="314"/>
      <c r="CD77" s="314"/>
      <c r="CE77" s="314"/>
      <c r="CF77" s="314"/>
      <c r="CG77" s="314"/>
      <c r="CH77" s="314"/>
      <c r="CI77" s="314"/>
      <c r="CJ77" s="314"/>
      <c r="CK77" s="314"/>
      <c r="CL77" s="158"/>
      <c r="CM77" s="325"/>
      <c r="CN77" s="325"/>
      <c r="CO77" s="325"/>
      <c r="CP77" s="325"/>
      <c r="CQ77" s="325"/>
      <c r="CR77" s="325"/>
      <c r="CS77" s="325"/>
      <c r="CT77" s="325"/>
      <c r="CU77" s="176"/>
      <c r="CV77" s="314"/>
      <c r="CW77" s="314"/>
      <c r="CX77" s="314"/>
      <c r="CY77" s="314"/>
      <c r="CZ77" s="314"/>
      <c r="DA77" s="314"/>
      <c r="DB77" s="314"/>
      <c r="DC77" s="314"/>
      <c r="DD77" s="314"/>
      <c r="DE77" s="314"/>
      <c r="DY77" s="525"/>
      <c r="DZ77" s="525"/>
      <c r="EA77" s="158"/>
      <c r="EB77" s="544"/>
      <c r="EC77" s="325"/>
      <c r="ED77" s="325"/>
      <c r="EE77" s="438"/>
      <c r="EF77" s="438"/>
      <c r="EG77" s="438"/>
      <c r="EI77" s="418"/>
      <c r="EL77" s="430"/>
      <c r="EM77" s="430"/>
      <c r="EN77" s="430"/>
      <c r="EO77" s="205"/>
      <c r="EP77" s="418"/>
      <c r="ER77" s="9"/>
      <c r="ET77" s="152"/>
      <c r="EV77" s="9"/>
      <c r="EW77" s="152"/>
      <c r="EY77" s="9"/>
      <c r="FB77" s="158"/>
      <c r="FC77" s="560"/>
      <c r="FD77" s="560"/>
      <c r="FI77" s="152"/>
      <c r="FJ77" s="152"/>
      <c r="FK77" s="525"/>
      <c r="FZ77" s="184"/>
      <c r="GA77" s="184"/>
    </row>
    <row r="78" spans="1:183" ht="12" customHeight="1">
      <c r="A78" s="479" t="s">
        <v>441</v>
      </c>
      <c r="B78" s="1222"/>
      <c r="C78" s="1223"/>
      <c r="D78" s="1224"/>
      <c r="E78" s="1223"/>
      <c r="F78" s="1223"/>
      <c r="G78" s="1223"/>
      <c r="H78" s="893"/>
      <c r="I78" s="152"/>
      <c r="Q78" s="116"/>
      <c r="R78" s="116"/>
      <c r="T78" s="428"/>
      <c r="U78" s="428"/>
      <c r="V78" s="204"/>
      <c r="W78" s="309"/>
      <c r="X78" s="157"/>
      <c r="Y78" s="180"/>
      <c r="Z78" s="198"/>
      <c r="AB78" s="9"/>
      <c r="AD78" s="9"/>
      <c r="AE78" s="206"/>
      <c r="AF78" s="225"/>
      <c r="AG78" s="225"/>
      <c r="AH78" s="206"/>
      <c r="AI78" s="225"/>
      <c r="AJ78" s="225"/>
      <c r="AK78" s="9"/>
      <c r="AL78" s="9"/>
      <c r="AM78" s="9"/>
      <c r="AN78" s="9"/>
      <c r="AO78" s="9"/>
      <c r="AP78" s="9"/>
      <c r="AQ78" s="225"/>
      <c r="AR78" s="446"/>
      <c r="AT78" s="198"/>
      <c r="AU78" s="9"/>
      <c r="AV78" s="9"/>
      <c r="AW78" s="9"/>
      <c r="AX78" s="9"/>
      <c r="AY78" s="9"/>
      <c r="AZ78" s="9"/>
      <c r="BA78" s="9"/>
      <c r="BB78" s="9"/>
      <c r="BC78" s="9"/>
      <c r="BD78" s="9"/>
      <c r="BE78" s="9"/>
      <c r="BF78" s="9"/>
      <c r="BG78" s="442"/>
      <c r="BH78" s="9"/>
      <c r="BI78" s="9"/>
      <c r="BJ78" s="9"/>
      <c r="BK78" s="9"/>
      <c r="BL78" s="9"/>
      <c r="BM78" s="9"/>
      <c r="BN78" s="9"/>
      <c r="BO78" s="447"/>
      <c r="BP78" s="447"/>
      <c r="BQ78" s="180"/>
      <c r="BR78" s="349"/>
      <c r="BS78" s="9"/>
      <c r="BT78" s="9"/>
      <c r="BU78" s="180"/>
      <c r="BV78" s="180"/>
      <c r="BX78" s="9"/>
      <c r="BY78" s="9"/>
      <c r="CE78" s="225"/>
      <c r="CF78" s="225"/>
      <c r="CG78" s="225"/>
      <c r="CH78" s="225"/>
      <c r="CI78" s="225"/>
      <c r="CL78" s="349"/>
      <c r="CS78" s="180"/>
      <c r="CU78" s="176"/>
      <c r="DC78" s="180"/>
      <c r="DD78" s="180"/>
      <c r="DE78" s="152"/>
      <c r="DY78" s="525"/>
      <c r="DZ78" s="525"/>
      <c r="EA78" s="546"/>
      <c r="EI78" s="430"/>
      <c r="EL78" s="418"/>
      <c r="EM78" s="418"/>
      <c r="EN78" s="418"/>
      <c r="EO78" s="9"/>
      <c r="EP78" s="152"/>
      <c r="ER78" s="9"/>
      <c r="ET78" s="152"/>
      <c r="EV78" s="9"/>
      <c r="EW78" s="152"/>
      <c r="EY78" s="9"/>
      <c r="FB78" s="546"/>
      <c r="FI78" s="152"/>
      <c r="FJ78" s="152"/>
      <c r="FK78" s="525"/>
      <c r="FZ78" s="184"/>
      <c r="GA78" s="184"/>
    </row>
    <row r="79" spans="1:155" ht="12" customHeight="1">
      <c r="A79" s="479"/>
      <c r="B79" s="152"/>
      <c r="C79" s="152"/>
      <c r="D79" s="152"/>
      <c r="E79" s="1210"/>
      <c r="F79" s="152"/>
      <c r="G79" s="152"/>
      <c r="H79" s="152"/>
      <c r="I79" s="152"/>
      <c r="K79" s="346"/>
      <c r="L79" s="346"/>
      <c r="X79" s="349"/>
      <c r="Z79" s="9"/>
      <c r="AB79" s="9"/>
      <c r="AC79" s="206"/>
      <c r="AD79" s="225"/>
      <c r="AE79" s="225"/>
      <c r="AF79" s="206"/>
      <c r="AG79" s="206"/>
      <c r="AH79" s="225"/>
      <c r="AI79" s="9"/>
      <c r="AJ79" s="9"/>
      <c r="AK79" s="9"/>
      <c r="AL79" s="9"/>
      <c r="AM79" s="9"/>
      <c r="AN79" s="9"/>
      <c r="AO79" s="9"/>
      <c r="AP79" s="9"/>
      <c r="BM79" s="9"/>
      <c r="BN79" s="9"/>
      <c r="BP79" s="349"/>
      <c r="BZ79" s="9"/>
      <c r="CA79" s="225"/>
      <c r="CC79" s="225"/>
      <c r="CD79" s="225"/>
      <c r="CE79" s="225"/>
      <c r="CF79" s="225"/>
      <c r="CH79" s="225"/>
      <c r="CI79" s="9"/>
      <c r="CJ79" s="349"/>
      <c r="EP79" s="152"/>
      <c r="ET79" s="152"/>
      <c r="EV79" s="9"/>
      <c r="EW79" s="152"/>
      <c r="EY79" s="9"/>
    </row>
    <row r="80" spans="1:161" ht="12.75">
      <c r="A80" s="152"/>
      <c r="B80" s="562"/>
      <c r="C80" s="152"/>
      <c r="D80" s="152"/>
      <c r="E80" s="181"/>
      <c r="F80" s="152"/>
      <c r="M80" s="889" t="s">
        <v>231</v>
      </c>
      <c r="Y80" s="180"/>
      <c r="Z80" s="9"/>
      <c r="AA80" s="180"/>
      <c r="AK80" s="9"/>
      <c r="AL80" s="563"/>
      <c r="AM80" s="563"/>
      <c r="AN80" s="563"/>
      <c r="AO80" s="563"/>
      <c r="AP80" s="563"/>
      <c r="BF80" s="206"/>
      <c r="BG80" s="206"/>
      <c r="BH80" s="225"/>
      <c r="BI80" s="206"/>
      <c r="BP80" s="9"/>
      <c r="BQ80" s="225"/>
      <c r="BR80" s="225"/>
      <c r="BS80" s="225"/>
      <c r="BT80" s="225"/>
      <c r="BU80" s="225"/>
      <c r="CA80" s="225"/>
      <c r="CB80" s="225"/>
      <c r="CC80" s="225"/>
      <c r="CD80" s="225"/>
      <c r="CE80" s="225"/>
      <c r="DB80" s="232"/>
      <c r="DC80" s="204"/>
      <c r="FE80" s="180"/>
    </row>
    <row r="81" spans="4:161" ht="12.75">
      <c r="D81" s="6"/>
      <c r="E81" s="564"/>
      <c r="G81" s="6"/>
      <c r="H81" s="5"/>
      <c r="AK81" s="9"/>
      <c r="AL81" s="449"/>
      <c r="AM81" s="449"/>
      <c r="AN81" s="449"/>
      <c r="AO81" s="449"/>
      <c r="AP81" s="449"/>
      <c r="BE81" s="449"/>
      <c r="BF81" s="449"/>
      <c r="BG81" s="449"/>
      <c r="BH81" s="449"/>
      <c r="BI81" s="449"/>
      <c r="BP81" s="9"/>
      <c r="BR81" s="180"/>
      <c r="BT81" s="9"/>
      <c r="BW81" s="180"/>
      <c r="BZ81" s="450"/>
      <c r="CA81" s="450"/>
      <c r="CB81" s="449"/>
      <c r="CC81" s="450"/>
      <c r="CD81" s="450"/>
      <c r="CE81" s="449"/>
      <c r="CF81" s="449"/>
      <c r="DY81" s="152"/>
      <c r="EI81" s="9"/>
      <c r="EM81" s="152"/>
      <c r="ES81" s="9"/>
      <c r="ET81" s="152"/>
      <c r="EW81" s="152"/>
      <c r="FE81" s="9"/>
    </row>
    <row r="82" spans="4:181" ht="12.75">
      <c r="D82" s="6"/>
      <c r="E82" s="564"/>
      <c r="G82" s="6"/>
      <c r="H82" s="5"/>
      <c r="M82" s="9"/>
      <c r="N82" s="492"/>
      <c r="O82" s="492"/>
      <c r="P82" s="492"/>
      <c r="Q82" s="492"/>
      <c r="R82" s="654"/>
      <c r="S82" s="9"/>
      <c r="U82" s="180"/>
      <c r="W82" s="9"/>
      <c r="Y82" s="180"/>
      <c r="Z82" s="9"/>
      <c r="AA82" s="180"/>
      <c r="AB82" s="9"/>
      <c r="AC82" s="180"/>
      <c r="AE82" s="9"/>
      <c r="AF82" s="180"/>
      <c r="BD82" s="449"/>
      <c r="BE82" s="449"/>
      <c r="BF82" s="449"/>
      <c r="BG82" s="449"/>
      <c r="BH82" s="449"/>
      <c r="BK82" s="9"/>
      <c r="BL82" s="9"/>
      <c r="BO82" s="9"/>
      <c r="BP82" s="9"/>
      <c r="BQ82" s="180"/>
      <c r="BR82" s="180"/>
      <c r="BU82" s="449"/>
      <c r="BV82" s="449"/>
      <c r="BW82" s="180"/>
      <c r="BY82" s="450"/>
      <c r="BZ82" s="451"/>
      <c r="CA82" s="449"/>
      <c r="CB82" s="450"/>
      <c r="CC82" s="451"/>
      <c r="CD82" s="449"/>
      <c r="CE82" s="449"/>
      <c r="CR82" s="176"/>
      <c r="CS82" s="180"/>
      <c r="DB82" s="152"/>
      <c r="DC82" s="525"/>
      <c r="DX82" s="152"/>
      <c r="DY82" s="152"/>
      <c r="EH82" s="9"/>
      <c r="EM82" s="152"/>
      <c r="EO82" s="9"/>
      <c r="EP82" s="152"/>
      <c r="ER82" s="9"/>
      <c r="ET82" s="152"/>
      <c r="EW82" s="152"/>
      <c r="FD82" s="9"/>
      <c r="FH82" s="525"/>
      <c r="FI82" s="184"/>
      <c r="FY82" s="9"/>
    </row>
    <row r="83" spans="1:181" ht="12.75">
      <c r="A83" s="5"/>
      <c r="B83" s="6"/>
      <c r="H83" s="116"/>
      <c r="I83" s="116"/>
      <c r="M83" s="18"/>
      <c r="N83" s="881"/>
      <c r="O83" s="881"/>
      <c r="P83" s="881"/>
      <c r="Q83" s="881"/>
      <c r="R83" s="411"/>
      <c r="S83" s="9"/>
      <c r="U83" s="180"/>
      <c r="W83" s="9"/>
      <c r="Y83" s="180"/>
      <c r="Z83" s="9"/>
      <c r="AA83" s="180"/>
      <c r="AB83" s="9"/>
      <c r="AC83" s="180"/>
      <c r="AE83" s="9"/>
      <c r="AF83" s="180"/>
      <c r="BN83" s="9"/>
      <c r="BO83" s="9"/>
      <c r="BP83" s="9"/>
      <c r="BQ83" s="180"/>
      <c r="BR83" s="180"/>
      <c r="BS83" s="9"/>
      <c r="BT83" s="9"/>
      <c r="BV83" s="180"/>
      <c r="BW83" s="180"/>
      <c r="BY83" s="450"/>
      <c r="CE83" s="449"/>
      <c r="CF83" s="450"/>
      <c r="CG83" s="450"/>
      <c r="CR83" s="176"/>
      <c r="CS83" s="180"/>
      <c r="DA83" s="9"/>
      <c r="DB83" s="152"/>
      <c r="DC83" s="525"/>
      <c r="DX83" s="152"/>
      <c r="DY83" s="152"/>
      <c r="EF83" s="9"/>
      <c r="EM83" s="152"/>
      <c r="ET83" s="152"/>
      <c r="EW83" s="152"/>
      <c r="FB83" s="9"/>
      <c r="FG83" s="9"/>
      <c r="FH83" s="525"/>
      <c r="FI83" s="184"/>
      <c r="FY83" s="9"/>
    </row>
    <row r="84" spans="1:181" ht="12.75">
      <c r="A84" s="5"/>
      <c r="D84" s="6"/>
      <c r="E84" s="1328"/>
      <c r="F84" s="1324" t="s">
        <v>463</v>
      </c>
      <c r="G84" s="1317"/>
      <c r="H84" s="1324"/>
      <c r="I84" s="1324"/>
      <c r="J84" s="1329"/>
      <c r="K84" s="1329"/>
      <c r="L84" s="1329"/>
      <c r="M84" s="1321"/>
      <c r="N84" s="1330"/>
      <c r="O84" s="1330"/>
      <c r="P84" s="1330"/>
      <c r="Q84" s="1330"/>
      <c r="R84" s="1331"/>
      <c r="S84" s="9"/>
      <c r="U84" s="180"/>
      <c r="W84" s="9"/>
      <c r="Y84" s="180"/>
      <c r="Z84" s="9"/>
      <c r="AA84" s="180"/>
      <c r="AB84" s="9"/>
      <c r="AC84" s="180"/>
      <c r="AE84" s="9"/>
      <c r="AF84" s="180"/>
      <c r="BK84" s="9"/>
      <c r="BL84" s="9"/>
      <c r="BO84" s="9"/>
      <c r="BP84" s="9"/>
      <c r="BQ84" s="180"/>
      <c r="BR84" s="180"/>
      <c r="BU84" s="180"/>
      <c r="BV84" s="180"/>
      <c r="BW84" s="180"/>
      <c r="CF84" s="450"/>
      <c r="CG84" s="450"/>
      <c r="CR84" s="176"/>
      <c r="CS84" s="180"/>
      <c r="DB84" s="152"/>
      <c r="DC84" s="525"/>
      <c r="DX84" s="152"/>
      <c r="DY84" s="152"/>
      <c r="EK84" s="9"/>
      <c r="EM84" s="152"/>
      <c r="EP84" s="152"/>
      <c r="ER84" s="9"/>
      <c r="ET84" s="152"/>
      <c r="EU84" s="9"/>
      <c r="EW84" s="152"/>
      <c r="FH84" s="525"/>
      <c r="FI84" s="184"/>
      <c r="FY84" s="9"/>
    </row>
    <row r="85" spans="1:181" ht="12.75">
      <c r="A85" s="5"/>
      <c r="B85" s="6"/>
      <c r="E85" s="1332"/>
      <c r="F85" s="1323">
        <v>327.68443399999995</v>
      </c>
      <c r="G85" s="1324"/>
      <c r="H85" s="1329"/>
      <c r="I85" s="1329"/>
      <c r="J85" s="1329"/>
      <c r="K85" s="1329"/>
      <c r="L85" s="1329"/>
      <c r="M85" s="1321"/>
      <c r="N85" s="1333"/>
      <c r="O85" s="1333"/>
      <c r="P85" s="1333"/>
      <c r="Q85" s="1333"/>
      <c r="R85" s="1331"/>
      <c r="S85" s="9"/>
      <c r="U85" s="180"/>
      <c r="W85" s="9"/>
      <c r="Y85" s="180"/>
      <c r="Z85" s="9"/>
      <c r="AA85" s="180"/>
      <c r="AB85" s="9"/>
      <c r="AC85" s="180"/>
      <c r="AE85" s="9"/>
      <c r="AF85" s="180"/>
      <c r="BK85" s="9"/>
      <c r="BL85" s="9"/>
      <c r="BN85" s="9"/>
      <c r="BO85" s="9"/>
      <c r="BP85" s="9"/>
      <c r="BQ85" s="180"/>
      <c r="BR85" s="180"/>
      <c r="BU85" s="180"/>
      <c r="BV85" s="180"/>
      <c r="BW85" s="180"/>
      <c r="CF85" s="450"/>
      <c r="CG85" s="450"/>
      <c r="CR85" s="176"/>
      <c r="CS85" s="180"/>
      <c r="DA85" s="9"/>
      <c r="DB85" s="152"/>
      <c r="DC85" s="525"/>
      <c r="DX85" s="152"/>
      <c r="DY85" s="152"/>
      <c r="EF85" s="9"/>
      <c r="EM85" s="152"/>
      <c r="ET85" s="152"/>
      <c r="EW85" s="152"/>
      <c r="FB85" s="9"/>
      <c r="FH85" s="525"/>
      <c r="FI85" s="184"/>
      <c r="FY85" s="9"/>
    </row>
    <row r="86" spans="1:181" ht="12.75">
      <c r="A86" s="5"/>
      <c r="B86" s="6"/>
      <c r="E86" s="1332"/>
      <c r="F86" s="1323">
        <v>505.513</v>
      </c>
      <c r="G86" s="1324"/>
      <c r="H86" s="1329"/>
      <c r="I86" s="1329"/>
      <c r="J86" s="1329"/>
      <c r="K86" s="1329"/>
      <c r="L86" s="1329"/>
      <c r="M86" s="1321"/>
      <c r="N86" s="1330"/>
      <c r="O86" s="1330"/>
      <c r="P86" s="1330"/>
      <c r="Q86" s="1330"/>
      <c r="R86" s="1331"/>
      <c r="S86" s="9"/>
      <c r="U86" s="180"/>
      <c r="W86" s="9"/>
      <c r="Y86" s="180"/>
      <c r="Z86" s="9"/>
      <c r="AA86" s="180"/>
      <c r="AB86" s="9"/>
      <c r="AC86" s="180"/>
      <c r="AE86" s="9"/>
      <c r="AF86" s="180"/>
      <c r="BK86" s="9"/>
      <c r="BL86" s="9"/>
      <c r="BN86" s="9"/>
      <c r="BO86" s="9"/>
      <c r="BP86" s="9"/>
      <c r="BQ86" s="180"/>
      <c r="BR86" s="180"/>
      <c r="BU86" s="180"/>
      <c r="BV86" s="180"/>
      <c r="BW86" s="180"/>
      <c r="BZ86" s="450"/>
      <c r="CA86" s="450"/>
      <c r="CB86" s="450"/>
      <c r="CC86" s="450"/>
      <c r="CD86" s="450"/>
      <c r="CF86" s="450"/>
      <c r="CG86" s="450"/>
      <c r="CR86" s="176"/>
      <c r="CS86" s="180"/>
      <c r="DA86" s="9"/>
      <c r="DB86" s="152"/>
      <c r="DC86" s="525"/>
      <c r="DX86" s="152"/>
      <c r="DY86" s="152"/>
      <c r="EF86" s="9"/>
      <c r="EM86" s="152"/>
      <c r="ET86" s="152"/>
      <c r="EW86" s="152"/>
      <c r="FB86" s="9"/>
      <c r="FH86" s="525"/>
      <c r="FI86" s="184"/>
      <c r="FY86" s="9"/>
    </row>
    <row r="87" spans="1:181" ht="12.75">
      <c r="A87" s="5"/>
      <c r="B87" s="6"/>
      <c r="E87" s="1332"/>
      <c r="F87" s="1323">
        <v>273.80489900000003</v>
      </c>
      <c r="G87" s="1324"/>
      <c r="H87" s="1329"/>
      <c r="I87" s="1329"/>
      <c r="J87" s="1329"/>
      <c r="K87" s="1329"/>
      <c r="L87" s="1329"/>
      <c r="M87" s="1321"/>
      <c r="N87" s="1330"/>
      <c r="O87" s="1330"/>
      <c r="P87" s="1330"/>
      <c r="Q87" s="1330"/>
      <c r="R87" s="1331"/>
      <c r="S87" s="9"/>
      <c r="U87" s="180"/>
      <c r="W87" s="9"/>
      <c r="Y87" s="180"/>
      <c r="Z87" s="9"/>
      <c r="AA87" s="180"/>
      <c r="AB87" s="9"/>
      <c r="AC87" s="180"/>
      <c r="AE87" s="9"/>
      <c r="AF87" s="180"/>
      <c r="BK87" s="9"/>
      <c r="BL87" s="9"/>
      <c r="BN87" s="9"/>
      <c r="BO87" s="9"/>
      <c r="BP87" s="9"/>
      <c r="BQ87" s="180"/>
      <c r="BR87" s="180"/>
      <c r="BU87" s="180"/>
      <c r="BV87" s="180"/>
      <c r="BW87" s="180"/>
      <c r="BY87" s="450"/>
      <c r="BZ87" s="450"/>
      <c r="CA87" s="450"/>
      <c r="CB87" s="450"/>
      <c r="CC87" s="450"/>
      <c r="CD87" s="450"/>
      <c r="CE87" s="450"/>
      <c r="CF87" s="450"/>
      <c r="CG87" s="450"/>
      <c r="CR87" s="176"/>
      <c r="CS87" s="180"/>
      <c r="DA87" s="9"/>
      <c r="DB87" s="152"/>
      <c r="DC87" s="525"/>
      <c r="DX87" s="152"/>
      <c r="DY87" s="152"/>
      <c r="EF87" s="9"/>
      <c r="EM87" s="152"/>
      <c r="ET87" s="152"/>
      <c r="EW87" s="152"/>
      <c r="FB87" s="9"/>
      <c r="FH87" s="525"/>
      <c r="FI87" s="184"/>
      <c r="FY87" s="9"/>
    </row>
    <row r="88" spans="1:181" ht="12.75">
      <c r="A88" s="5"/>
      <c r="B88" s="6"/>
      <c r="E88" s="1332"/>
      <c r="F88" s="1323">
        <v>361.230471</v>
      </c>
      <c r="G88" s="1324"/>
      <c r="H88" s="1329"/>
      <c r="I88" s="1329"/>
      <c r="J88" s="1329"/>
      <c r="K88" s="1329"/>
      <c r="L88" s="1329"/>
      <c r="M88" s="1321"/>
      <c r="N88" s="1330"/>
      <c r="O88" s="1330"/>
      <c r="P88" s="1330"/>
      <c r="Q88" s="1330"/>
      <c r="R88" s="1331"/>
      <c r="S88" s="9"/>
      <c r="U88" s="180"/>
      <c r="W88" s="9"/>
      <c r="Y88" s="180"/>
      <c r="Z88" s="9"/>
      <c r="AA88" s="180"/>
      <c r="AB88" s="9"/>
      <c r="AC88" s="180"/>
      <c r="AE88" s="9"/>
      <c r="AF88" s="180"/>
      <c r="BK88" s="9"/>
      <c r="BL88" s="9"/>
      <c r="BN88" s="9"/>
      <c r="BO88" s="9"/>
      <c r="BP88" s="9"/>
      <c r="BQ88" s="180"/>
      <c r="BR88" s="180"/>
      <c r="BU88" s="180"/>
      <c r="BV88" s="180"/>
      <c r="BW88" s="180"/>
      <c r="BY88" s="450"/>
      <c r="BZ88" s="450"/>
      <c r="CA88" s="450"/>
      <c r="CB88" s="450"/>
      <c r="CC88" s="450"/>
      <c r="CD88" s="450"/>
      <c r="CE88" s="450"/>
      <c r="CF88" s="450"/>
      <c r="CG88" s="450"/>
      <c r="CR88" s="176"/>
      <c r="CS88" s="180"/>
      <c r="DA88" s="9"/>
      <c r="DB88" s="152"/>
      <c r="DC88" s="525"/>
      <c r="DX88" s="152"/>
      <c r="DY88" s="152"/>
      <c r="EF88" s="9"/>
      <c r="EM88" s="152"/>
      <c r="ET88" s="152"/>
      <c r="EW88" s="152"/>
      <c r="FB88" s="9"/>
      <c r="FH88" s="525"/>
      <c r="FI88" s="184"/>
      <c r="FY88" s="9"/>
    </row>
    <row r="89" spans="1:181" ht="12.75">
      <c r="A89" s="5"/>
      <c r="B89" s="6"/>
      <c r="E89" s="1332"/>
      <c r="F89" s="1323">
        <v>489.848</v>
      </c>
      <c r="G89" s="1324"/>
      <c r="H89" s="1329"/>
      <c r="I89" s="1329"/>
      <c r="J89" s="1329"/>
      <c r="K89" s="1329"/>
      <c r="L89" s="1329"/>
      <c r="M89" s="1321"/>
      <c r="N89" s="1330"/>
      <c r="O89" s="1330"/>
      <c r="P89" s="1330"/>
      <c r="Q89" s="1330"/>
      <c r="R89" s="1331"/>
      <c r="S89" s="9"/>
      <c r="U89" s="180"/>
      <c r="W89" s="9"/>
      <c r="Y89" s="180"/>
      <c r="Z89" s="9"/>
      <c r="AA89" s="180"/>
      <c r="AB89" s="9"/>
      <c r="AC89" s="180"/>
      <c r="AE89" s="9"/>
      <c r="AF89" s="180"/>
      <c r="BK89" s="9"/>
      <c r="BL89" s="9"/>
      <c r="BN89" s="9"/>
      <c r="BO89" s="9"/>
      <c r="BP89" s="9"/>
      <c r="BQ89" s="180"/>
      <c r="BR89" s="180"/>
      <c r="BU89" s="180"/>
      <c r="BV89" s="180"/>
      <c r="BW89" s="180"/>
      <c r="BY89" s="450"/>
      <c r="CE89" s="450"/>
      <c r="CF89" s="450"/>
      <c r="CG89" s="450"/>
      <c r="CR89" s="176"/>
      <c r="CS89" s="180"/>
      <c r="DA89" s="9"/>
      <c r="DB89" s="152"/>
      <c r="DC89" s="525"/>
      <c r="DX89" s="152"/>
      <c r="DY89" s="152"/>
      <c r="EF89" s="9"/>
      <c r="EM89" s="152"/>
      <c r="ET89" s="152"/>
      <c r="EW89" s="152"/>
      <c r="FB89" s="9"/>
      <c r="FH89" s="525"/>
      <c r="FI89" s="184"/>
      <c r="FY89" s="9"/>
    </row>
    <row r="90" spans="1:181" ht="12.75">
      <c r="A90" s="5"/>
      <c r="B90" s="6"/>
      <c r="E90" s="1332"/>
      <c r="F90" s="1323">
        <v>500.68905</v>
      </c>
      <c r="G90" s="1324"/>
      <c r="H90" s="1329"/>
      <c r="I90" s="1329"/>
      <c r="J90" s="1329"/>
      <c r="K90" s="1329"/>
      <c r="L90" s="1329"/>
      <c r="M90" s="1321"/>
      <c r="N90" s="1330"/>
      <c r="O90" s="1330"/>
      <c r="P90" s="1330"/>
      <c r="Q90" s="1330"/>
      <c r="R90" s="1331"/>
      <c r="S90" s="9"/>
      <c r="U90" s="180"/>
      <c r="W90" s="9"/>
      <c r="Y90" s="180"/>
      <c r="Z90" s="9"/>
      <c r="AA90" s="180"/>
      <c r="AB90" s="9"/>
      <c r="AC90" s="180"/>
      <c r="AE90" s="9"/>
      <c r="AF90" s="180"/>
      <c r="BK90" s="9"/>
      <c r="BL90" s="9"/>
      <c r="BN90" s="9"/>
      <c r="BO90" s="9"/>
      <c r="BP90" s="9"/>
      <c r="BQ90" s="180"/>
      <c r="BR90" s="180"/>
      <c r="BU90" s="180"/>
      <c r="BV90" s="180"/>
      <c r="BW90" s="180"/>
      <c r="CR90" s="176"/>
      <c r="CS90" s="180"/>
      <c r="DA90" s="9"/>
      <c r="DB90" s="152"/>
      <c r="DC90" s="525"/>
      <c r="DX90" s="152"/>
      <c r="DY90" s="152"/>
      <c r="EF90" s="9"/>
      <c r="EM90" s="152"/>
      <c r="ET90" s="152"/>
      <c r="EW90" s="152"/>
      <c r="FB90" s="9"/>
      <c r="FH90" s="525"/>
      <c r="FI90" s="184"/>
      <c r="FY90" s="9"/>
    </row>
    <row r="91" spans="1:181" ht="12.75">
      <c r="A91" s="5"/>
      <c r="B91" s="6"/>
      <c r="E91" s="1332"/>
      <c r="F91" s="1323">
        <v>288.238968</v>
      </c>
      <c r="G91" s="1324"/>
      <c r="H91" s="1329"/>
      <c r="I91" s="1329"/>
      <c r="J91" s="1329"/>
      <c r="K91" s="1329"/>
      <c r="L91" s="1329"/>
      <c r="M91" s="1321"/>
      <c r="N91" s="1330"/>
      <c r="O91" s="1330"/>
      <c r="P91" s="1330"/>
      <c r="Q91" s="1330"/>
      <c r="R91" s="1331"/>
      <c r="S91" s="9"/>
      <c r="U91" s="180"/>
      <c r="W91" s="9"/>
      <c r="Y91" s="180"/>
      <c r="Z91" s="9"/>
      <c r="AA91" s="180"/>
      <c r="AB91" s="9"/>
      <c r="AC91" s="180"/>
      <c r="AE91" s="9"/>
      <c r="AF91" s="180"/>
      <c r="BN91" s="9"/>
      <c r="BO91" s="9"/>
      <c r="BP91" s="9"/>
      <c r="BR91" s="180"/>
      <c r="BT91" s="9"/>
      <c r="BW91" s="180"/>
      <c r="CR91" s="176"/>
      <c r="CS91" s="180"/>
      <c r="DA91" s="9"/>
      <c r="DB91" s="152"/>
      <c r="DC91" s="525"/>
      <c r="DX91" s="152"/>
      <c r="DY91" s="152"/>
      <c r="EF91" s="9"/>
      <c r="EM91" s="152"/>
      <c r="ET91" s="152"/>
      <c r="EW91" s="152"/>
      <c r="FB91" s="9"/>
      <c r="FH91" s="525"/>
      <c r="FI91" s="184"/>
      <c r="FY91" s="9"/>
    </row>
    <row r="92" spans="5:181" ht="12.75">
      <c r="E92" s="1332"/>
      <c r="F92" s="1323">
        <v>428.312969</v>
      </c>
      <c r="G92" s="1324"/>
      <c r="H92" s="1317"/>
      <c r="I92" s="1324"/>
      <c r="J92" s="1329"/>
      <c r="K92" s="1329"/>
      <c r="L92" s="1329"/>
      <c r="M92" s="1321"/>
      <c r="N92" s="1330"/>
      <c r="O92" s="1330"/>
      <c r="P92" s="1330"/>
      <c r="Q92" s="1330"/>
      <c r="R92" s="1331"/>
      <c r="S92" s="9"/>
      <c r="U92" s="180"/>
      <c r="W92" s="9"/>
      <c r="Y92" s="180"/>
      <c r="Z92" s="9"/>
      <c r="AA92" s="180"/>
      <c r="AB92" s="9"/>
      <c r="AC92" s="180"/>
      <c r="AE92" s="9"/>
      <c r="AF92" s="180"/>
      <c r="BP92" s="9"/>
      <c r="BR92" s="180"/>
      <c r="BT92" s="9"/>
      <c r="BW92" s="180"/>
      <c r="CR92" s="176"/>
      <c r="CS92" s="180"/>
      <c r="DB92" s="152"/>
      <c r="DC92" s="525"/>
      <c r="DX92" s="9"/>
      <c r="DY92" s="152"/>
      <c r="EL92" s="9"/>
      <c r="EM92" s="152"/>
      <c r="EO92" s="9"/>
      <c r="EP92" s="152"/>
      <c r="ES92" s="9"/>
      <c r="ET92" s="152"/>
      <c r="EV92" s="9"/>
      <c r="EW92" s="152"/>
      <c r="FH92" s="525"/>
      <c r="FI92" s="184"/>
      <c r="FY92" s="9"/>
    </row>
    <row r="93" spans="5:181" ht="12.75">
      <c r="E93" s="1332"/>
      <c r="F93" s="1323">
        <v>260.51639</v>
      </c>
      <c r="G93" s="1324"/>
      <c r="H93" s="1317"/>
      <c r="I93" s="1324"/>
      <c r="J93" s="1329"/>
      <c r="K93" s="1329"/>
      <c r="L93" s="1329"/>
      <c r="M93" s="1321"/>
      <c r="N93" s="1330"/>
      <c r="O93" s="1330"/>
      <c r="P93" s="1330"/>
      <c r="Q93" s="1330"/>
      <c r="R93" s="1331"/>
      <c r="S93" s="9"/>
      <c r="U93" s="180"/>
      <c r="W93" s="9"/>
      <c r="Y93" s="180"/>
      <c r="Z93" s="9"/>
      <c r="AA93" s="180"/>
      <c r="AB93" s="9"/>
      <c r="AC93" s="180"/>
      <c r="AE93" s="9"/>
      <c r="AF93" s="180"/>
      <c r="BP93" s="9"/>
      <c r="BR93" s="180"/>
      <c r="BT93" s="9"/>
      <c r="BW93" s="180"/>
      <c r="CR93" s="176"/>
      <c r="CS93" s="180"/>
      <c r="DB93" s="152"/>
      <c r="DC93" s="525"/>
      <c r="DX93" s="9"/>
      <c r="DY93" s="152"/>
      <c r="EL93" s="9"/>
      <c r="EM93" s="152"/>
      <c r="EO93" s="9"/>
      <c r="EP93" s="152"/>
      <c r="ES93" s="9"/>
      <c r="ET93" s="152"/>
      <c r="EV93" s="9"/>
      <c r="EW93" s="152"/>
      <c r="FH93" s="525"/>
      <c r="FI93" s="184"/>
      <c r="FY93" s="9"/>
    </row>
    <row r="94" spans="5:181" ht="12.75">
      <c r="E94" s="1332"/>
      <c r="F94" s="1323">
        <v>483.788</v>
      </c>
      <c r="G94" s="1324"/>
      <c r="H94" s="1317"/>
      <c r="I94" s="1324"/>
      <c r="J94" s="1329"/>
      <c r="K94" s="1329"/>
      <c r="L94" s="1329"/>
      <c r="M94" s="1321"/>
      <c r="N94" s="1330"/>
      <c r="O94" s="1330"/>
      <c r="P94" s="1330"/>
      <c r="Q94" s="1330"/>
      <c r="R94" s="1331"/>
      <c r="S94" s="9"/>
      <c r="U94" s="180"/>
      <c r="W94" s="9"/>
      <c r="Y94" s="180"/>
      <c r="Z94" s="9"/>
      <c r="AA94" s="180"/>
      <c r="AB94" s="9"/>
      <c r="AC94" s="180"/>
      <c r="AE94" s="9"/>
      <c r="AF94" s="180"/>
      <c r="BP94" s="9"/>
      <c r="BR94" s="180"/>
      <c r="BT94" s="9"/>
      <c r="BW94" s="180"/>
      <c r="CR94" s="176"/>
      <c r="CS94" s="180"/>
      <c r="DB94" s="152"/>
      <c r="DC94" s="525"/>
      <c r="DX94" s="9"/>
      <c r="DY94" s="152"/>
      <c r="EL94" s="9"/>
      <c r="EM94" s="152"/>
      <c r="EO94" s="9"/>
      <c r="EP94" s="152"/>
      <c r="ES94" s="9"/>
      <c r="ET94" s="152"/>
      <c r="EV94" s="9"/>
      <c r="EW94" s="152"/>
      <c r="FH94" s="525"/>
      <c r="FI94" s="184"/>
      <c r="FY94" s="9"/>
    </row>
    <row r="95" spans="5:181" ht="12.75">
      <c r="E95" s="1332"/>
      <c r="F95" s="1323">
        <v>187.2628</v>
      </c>
      <c r="G95" s="1324"/>
      <c r="H95" s="1317"/>
      <c r="I95" s="1324"/>
      <c r="J95" s="1329"/>
      <c r="K95" s="1329"/>
      <c r="L95" s="1329"/>
      <c r="M95" s="1321"/>
      <c r="N95" s="1330"/>
      <c r="O95" s="1330"/>
      <c r="P95" s="1330"/>
      <c r="Q95" s="1330"/>
      <c r="R95" s="1331"/>
      <c r="S95" s="9"/>
      <c r="U95" s="180"/>
      <c r="W95" s="9"/>
      <c r="Y95" s="180"/>
      <c r="Z95" s="9"/>
      <c r="AA95" s="180"/>
      <c r="AB95" s="9"/>
      <c r="AC95" s="180"/>
      <c r="AE95" s="9"/>
      <c r="AF95" s="180"/>
      <c r="BP95" s="9"/>
      <c r="BR95" s="180"/>
      <c r="BT95" s="9"/>
      <c r="BW95" s="180"/>
      <c r="CR95" s="176"/>
      <c r="CS95" s="180"/>
      <c r="DB95" s="152"/>
      <c r="DC95" s="525"/>
      <c r="DX95" s="9"/>
      <c r="DY95" s="152"/>
      <c r="EL95" s="9"/>
      <c r="EM95" s="152"/>
      <c r="EO95" s="9"/>
      <c r="EP95" s="152"/>
      <c r="ES95" s="9"/>
      <c r="ET95" s="152"/>
      <c r="EV95" s="9"/>
      <c r="EW95" s="152"/>
      <c r="FH95" s="525"/>
      <c r="FI95" s="184"/>
      <c r="FY95" s="9"/>
    </row>
    <row r="96" spans="5:181" ht="12.75">
      <c r="E96" s="1332"/>
      <c r="F96" s="1323">
        <v>444.483</v>
      </c>
      <c r="G96" s="1324"/>
      <c r="H96" s="1317"/>
      <c r="I96" s="1324"/>
      <c r="J96" s="1329"/>
      <c r="K96" s="1329"/>
      <c r="L96" s="1329"/>
      <c r="M96" s="1321"/>
      <c r="N96" s="1330"/>
      <c r="O96" s="1330"/>
      <c r="P96" s="1330"/>
      <c r="Q96" s="1330"/>
      <c r="R96" s="1331"/>
      <c r="S96" s="9"/>
      <c r="U96" s="180"/>
      <c r="W96" s="9"/>
      <c r="Y96" s="180"/>
      <c r="Z96" s="9"/>
      <c r="AA96" s="180"/>
      <c r="AB96" s="9"/>
      <c r="AC96" s="180"/>
      <c r="AE96" s="9"/>
      <c r="AF96" s="180"/>
      <c r="BP96" s="9"/>
      <c r="BR96" s="180"/>
      <c r="BT96" s="9"/>
      <c r="BW96" s="180"/>
      <c r="CR96" s="176"/>
      <c r="CS96" s="180"/>
      <c r="DB96" s="152"/>
      <c r="DC96" s="525"/>
      <c r="DX96" s="9"/>
      <c r="DY96" s="152"/>
      <c r="EL96" s="9"/>
      <c r="EM96" s="152"/>
      <c r="EO96" s="9"/>
      <c r="EP96" s="152"/>
      <c r="ES96" s="9"/>
      <c r="ET96" s="152"/>
      <c r="EV96" s="9"/>
      <c r="EW96" s="152"/>
      <c r="FH96" s="525"/>
      <c r="FI96" s="184"/>
      <c r="FY96" s="9"/>
    </row>
    <row r="97" spans="5:181" ht="12.75">
      <c r="E97" s="1332"/>
      <c r="F97" s="1323">
        <v>532.0427900000001</v>
      </c>
      <c r="G97" s="1324"/>
      <c r="H97" s="1317"/>
      <c r="I97" s="1324"/>
      <c r="J97" s="1329"/>
      <c r="K97" s="1329"/>
      <c r="L97" s="1329"/>
      <c r="M97" s="1321"/>
      <c r="N97" s="1330"/>
      <c r="O97" s="1330"/>
      <c r="P97" s="1330"/>
      <c r="Q97" s="1330"/>
      <c r="R97" s="1331"/>
      <c r="S97" s="9"/>
      <c r="U97" s="180"/>
      <c r="W97" s="9"/>
      <c r="Y97" s="180"/>
      <c r="Z97" s="9"/>
      <c r="AA97" s="180"/>
      <c r="AB97" s="9"/>
      <c r="AC97" s="180"/>
      <c r="AE97" s="9"/>
      <c r="AF97" s="180"/>
      <c r="BP97" s="9"/>
      <c r="BR97" s="180"/>
      <c r="BT97" s="9"/>
      <c r="BW97" s="180"/>
      <c r="CR97" s="176"/>
      <c r="CS97" s="180"/>
      <c r="DB97" s="152"/>
      <c r="DC97" s="525"/>
      <c r="DX97" s="9"/>
      <c r="DY97" s="152"/>
      <c r="EL97" s="9"/>
      <c r="EM97" s="152"/>
      <c r="EO97" s="9"/>
      <c r="EP97" s="152"/>
      <c r="ES97" s="9"/>
      <c r="ET97" s="152"/>
      <c r="EV97" s="9"/>
      <c r="EW97" s="152"/>
      <c r="FH97" s="525"/>
      <c r="FI97" s="184"/>
      <c r="FY97" s="9"/>
    </row>
    <row r="98" spans="5:181" ht="12.75">
      <c r="E98" s="1332"/>
      <c r="F98" s="1323">
        <v>888.997314</v>
      </c>
      <c r="G98" s="1324"/>
      <c r="H98" s="1317"/>
      <c r="I98" s="1324"/>
      <c r="J98" s="1329"/>
      <c r="K98" s="1329"/>
      <c r="L98" s="1329"/>
      <c r="M98" s="1321"/>
      <c r="N98" s="1330"/>
      <c r="O98" s="1330"/>
      <c r="P98" s="1330"/>
      <c r="Q98" s="1330"/>
      <c r="R98" s="1331"/>
      <c r="S98" s="9"/>
      <c r="U98" s="180"/>
      <c r="W98" s="9"/>
      <c r="Y98" s="180"/>
      <c r="Z98" s="9"/>
      <c r="AA98" s="180"/>
      <c r="AB98" s="9"/>
      <c r="AC98" s="180"/>
      <c r="AE98" s="9"/>
      <c r="AF98" s="180"/>
      <c r="BP98" s="9"/>
      <c r="BR98" s="180"/>
      <c r="BT98" s="9"/>
      <c r="BW98" s="180"/>
      <c r="CR98" s="176"/>
      <c r="CS98" s="180"/>
      <c r="DB98" s="152"/>
      <c r="DC98" s="525"/>
      <c r="DX98" s="9"/>
      <c r="DY98" s="152"/>
      <c r="EL98" s="9"/>
      <c r="EM98" s="152"/>
      <c r="EO98" s="9"/>
      <c r="EP98" s="152"/>
      <c r="ES98" s="9"/>
      <c r="ET98" s="152"/>
      <c r="EV98" s="9"/>
      <c r="EW98" s="152"/>
      <c r="FH98" s="525"/>
      <c r="FI98" s="184"/>
      <c r="FY98" s="9"/>
    </row>
    <row r="99" spans="5:181" ht="12.75">
      <c r="E99" s="1332"/>
      <c r="F99" s="1323">
        <v>265.8641</v>
      </c>
      <c r="G99" s="1324"/>
      <c r="H99" s="1317"/>
      <c r="I99" s="1324"/>
      <c r="J99" s="1329"/>
      <c r="K99" s="1329"/>
      <c r="L99" s="1329"/>
      <c r="M99" s="1321"/>
      <c r="N99" s="1333"/>
      <c r="O99" s="1333"/>
      <c r="P99" s="1333"/>
      <c r="Q99" s="1333"/>
      <c r="R99" s="1331"/>
      <c r="S99" s="9"/>
      <c r="U99" s="180"/>
      <c r="W99" s="9"/>
      <c r="Y99" s="180"/>
      <c r="Z99" s="9"/>
      <c r="AA99" s="180"/>
      <c r="AB99" s="9"/>
      <c r="AC99" s="180"/>
      <c r="AE99" s="9"/>
      <c r="AF99" s="180"/>
      <c r="BP99" s="9"/>
      <c r="BR99" s="180"/>
      <c r="BT99" s="9"/>
      <c r="BW99" s="180"/>
      <c r="CR99" s="176"/>
      <c r="CS99" s="180"/>
      <c r="DB99" s="152"/>
      <c r="DC99" s="525"/>
      <c r="DX99" s="9"/>
      <c r="DY99" s="152"/>
      <c r="EL99" s="9"/>
      <c r="EM99" s="152"/>
      <c r="EO99" s="9"/>
      <c r="EP99" s="152"/>
      <c r="ES99" s="9"/>
      <c r="ET99" s="152"/>
      <c r="EV99" s="9"/>
      <c r="EW99" s="152"/>
      <c r="FH99" s="525"/>
      <c r="FI99" s="184"/>
      <c r="FY99" s="9"/>
    </row>
    <row r="100" spans="5:181" ht="12.75">
      <c r="E100" s="1332"/>
      <c r="F100" s="1323">
        <v>292.97495999999995</v>
      </c>
      <c r="G100" s="1324"/>
      <c r="H100" s="1317"/>
      <c r="I100" s="1324"/>
      <c r="J100" s="1329"/>
      <c r="K100" s="1329"/>
      <c r="L100" s="1329"/>
      <c r="M100" s="1321"/>
      <c r="N100" s="1330"/>
      <c r="O100" s="1330"/>
      <c r="P100" s="1330"/>
      <c r="Q100" s="1330"/>
      <c r="R100" s="1331"/>
      <c r="S100" s="9"/>
      <c r="U100" s="180"/>
      <c r="W100" s="9"/>
      <c r="Y100" s="180"/>
      <c r="Z100" s="9"/>
      <c r="AA100" s="180"/>
      <c r="AB100" s="9"/>
      <c r="AC100" s="180"/>
      <c r="AE100" s="9"/>
      <c r="AF100" s="180"/>
      <c r="BP100" s="9"/>
      <c r="BR100" s="180"/>
      <c r="BT100" s="9"/>
      <c r="BW100" s="180"/>
      <c r="CR100" s="176"/>
      <c r="CS100" s="180"/>
      <c r="DB100" s="152"/>
      <c r="DC100" s="525"/>
      <c r="DX100" s="9"/>
      <c r="DY100" s="152"/>
      <c r="EL100" s="9"/>
      <c r="EM100" s="152"/>
      <c r="EO100" s="9"/>
      <c r="EP100" s="152"/>
      <c r="ES100" s="9"/>
      <c r="ET100" s="152"/>
      <c r="EV100" s="9"/>
      <c r="EW100" s="152"/>
      <c r="FH100" s="525"/>
      <c r="FI100" s="184"/>
      <c r="FY100" s="9"/>
    </row>
    <row r="101" spans="5:181" ht="12.75">
      <c r="E101" s="1332"/>
      <c r="F101" s="1323">
        <v>567.65</v>
      </c>
      <c r="G101" s="1324"/>
      <c r="H101" s="1317"/>
      <c r="I101" s="1324"/>
      <c r="J101" s="1329"/>
      <c r="K101" s="1329"/>
      <c r="L101" s="1329"/>
      <c r="M101" s="1321"/>
      <c r="N101" s="1330"/>
      <c r="O101" s="1330"/>
      <c r="P101" s="1330"/>
      <c r="Q101" s="1330"/>
      <c r="R101" s="1331"/>
      <c r="S101" s="9"/>
      <c r="U101" s="180"/>
      <c r="W101" s="9"/>
      <c r="Y101" s="180"/>
      <c r="Z101" s="9"/>
      <c r="AA101" s="180"/>
      <c r="AB101" s="9"/>
      <c r="AC101" s="180"/>
      <c r="AE101" s="9"/>
      <c r="AF101" s="180"/>
      <c r="BP101" s="9"/>
      <c r="BR101" s="180"/>
      <c r="BT101" s="9"/>
      <c r="BW101" s="180"/>
      <c r="CR101" s="176"/>
      <c r="CS101" s="180"/>
      <c r="DB101" s="152"/>
      <c r="DC101" s="525"/>
      <c r="DX101" s="9"/>
      <c r="DY101" s="152"/>
      <c r="EL101" s="9"/>
      <c r="EM101" s="152"/>
      <c r="EO101" s="9"/>
      <c r="EP101" s="152"/>
      <c r="ES101" s="9"/>
      <c r="ET101" s="152"/>
      <c r="EV101" s="9"/>
      <c r="EW101" s="152"/>
      <c r="FH101" s="525"/>
      <c r="FI101" s="184"/>
      <c r="FY101" s="9"/>
    </row>
    <row r="102" spans="5:181" ht="12.75">
      <c r="E102" s="1332"/>
      <c r="F102" s="1323">
        <v>465.955881</v>
      </c>
      <c r="G102" s="1324"/>
      <c r="H102" s="1317"/>
      <c r="I102" s="1324"/>
      <c r="J102" s="1329"/>
      <c r="K102" s="1329"/>
      <c r="L102" s="1329"/>
      <c r="M102" s="1321"/>
      <c r="N102" s="1333"/>
      <c r="O102" s="1333"/>
      <c r="P102" s="1333"/>
      <c r="Q102" s="1333"/>
      <c r="R102" s="1331"/>
      <c r="S102" s="9"/>
      <c r="U102" s="180"/>
      <c r="W102" s="9"/>
      <c r="Y102" s="180"/>
      <c r="Z102" s="9"/>
      <c r="AA102" s="180"/>
      <c r="AB102" s="9"/>
      <c r="AC102" s="180"/>
      <c r="AE102" s="9"/>
      <c r="AF102" s="180"/>
      <c r="BP102" s="9"/>
      <c r="BR102" s="180"/>
      <c r="BT102" s="9"/>
      <c r="BW102" s="180"/>
      <c r="CR102" s="176"/>
      <c r="CS102" s="180"/>
      <c r="DB102" s="152"/>
      <c r="DC102" s="525"/>
      <c r="DX102" s="9"/>
      <c r="DY102" s="152"/>
      <c r="EL102" s="9"/>
      <c r="EM102" s="152"/>
      <c r="EO102" s="9"/>
      <c r="EP102" s="152"/>
      <c r="ES102" s="9"/>
      <c r="ET102" s="152"/>
      <c r="EV102" s="9"/>
      <c r="EW102" s="152"/>
      <c r="FH102" s="525"/>
      <c r="FI102" s="184"/>
      <c r="FY102" s="9"/>
    </row>
    <row r="103" spans="5:181" ht="12.75">
      <c r="E103" s="1332"/>
      <c r="F103" s="1323">
        <v>308.755</v>
      </c>
      <c r="G103" s="1324"/>
      <c r="H103" s="1317"/>
      <c r="I103" s="1324"/>
      <c r="J103" s="1329"/>
      <c r="K103" s="1329"/>
      <c r="L103" s="1329"/>
      <c r="M103" s="1321"/>
      <c r="N103" s="1330"/>
      <c r="O103" s="1330"/>
      <c r="P103" s="1330"/>
      <c r="Q103" s="1330"/>
      <c r="R103" s="1331"/>
      <c r="S103" s="9"/>
      <c r="U103" s="180"/>
      <c r="W103" s="9"/>
      <c r="Y103" s="180"/>
      <c r="Z103" s="9"/>
      <c r="AA103" s="180"/>
      <c r="AB103" s="9"/>
      <c r="AC103" s="180"/>
      <c r="AE103" s="9"/>
      <c r="AF103" s="180"/>
      <c r="BP103" s="9"/>
      <c r="BR103" s="180"/>
      <c r="BT103" s="9"/>
      <c r="BW103" s="180"/>
      <c r="CR103" s="176"/>
      <c r="CS103" s="180"/>
      <c r="DB103" s="152"/>
      <c r="DC103" s="525"/>
      <c r="DX103" s="9"/>
      <c r="DY103" s="152"/>
      <c r="EL103" s="9"/>
      <c r="EM103" s="152"/>
      <c r="EO103" s="9"/>
      <c r="EP103" s="152"/>
      <c r="ES103" s="9"/>
      <c r="ET103" s="152"/>
      <c r="EV103" s="9"/>
      <c r="EW103" s="152"/>
      <c r="FH103" s="525"/>
      <c r="FI103" s="184"/>
      <c r="FY103" s="9"/>
    </row>
    <row r="104" spans="5:18" ht="12.75">
      <c r="E104" s="1332"/>
      <c r="F104" s="1323">
        <v>812.1333269999999</v>
      </c>
      <c r="G104" s="1324"/>
      <c r="H104" s="1317"/>
      <c r="I104" s="1324"/>
      <c r="J104" s="1329"/>
      <c r="K104" s="1329"/>
      <c r="L104" s="1329"/>
      <c r="M104" s="1329"/>
      <c r="N104" s="1329"/>
      <c r="O104" s="1329"/>
      <c r="P104" s="1329"/>
      <c r="Q104" s="1334"/>
      <c r="R104" s="1334"/>
    </row>
    <row r="105" spans="5:18" ht="12.75">
      <c r="E105" s="1332"/>
      <c r="F105" s="1323">
        <v>939.8</v>
      </c>
      <c r="G105" s="1324"/>
      <c r="H105" s="1317"/>
      <c r="I105" s="1324"/>
      <c r="J105" s="1329"/>
      <c r="K105" s="1329"/>
      <c r="L105" s="1329"/>
      <c r="M105" s="1329"/>
      <c r="N105" s="1329"/>
      <c r="O105" s="1329"/>
      <c r="P105" s="1329"/>
      <c r="Q105" s="1334"/>
      <c r="R105" s="1334"/>
    </row>
    <row r="106" spans="5:18" ht="12.75">
      <c r="E106" s="1332"/>
      <c r="F106" s="1323">
        <v>9625.545353</v>
      </c>
      <c r="G106" s="1324"/>
      <c r="H106" s="1317"/>
      <c r="I106" s="1324"/>
      <c r="J106" s="1329"/>
      <c r="K106" s="1329"/>
      <c r="L106" s="1329"/>
      <c r="M106" s="1329"/>
      <c r="N106" s="1329"/>
      <c r="O106" s="1329"/>
      <c r="P106" s="1329"/>
      <c r="Q106" s="1334"/>
      <c r="R106" s="1334"/>
    </row>
    <row r="107" spans="5:18" ht="12.75">
      <c r="E107" s="1332"/>
      <c r="F107" s="1323">
        <v>1450.424</v>
      </c>
      <c r="G107" s="1324"/>
      <c r="H107" s="1317"/>
      <c r="I107" s="1324"/>
      <c r="J107" s="1329"/>
      <c r="K107" s="1329"/>
      <c r="L107" s="1329"/>
      <c r="M107" s="1329"/>
      <c r="N107" s="1329"/>
      <c r="O107" s="1329"/>
      <c r="P107" s="1329"/>
      <c r="Q107" s="1334"/>
      <c r="R107" s="1334"/>
    </row>
    <row r="108" spans="5:18" ht="12.75">
      <c r="E108" s="1332"/>
      <c r="F108" s="1323">
        <v>11075.969353000002</v>
      </c>
      <c r="G108" s="1324"/>
      <c r="H108" s="1317"/>
      <c r="I108" s="1324"/>
      <c r="J108" s="1329"/>
      <c r="K108" s="1329"/>
      <c r="L108" s="1329"/>
      <c r="M108" s="1329"/>
      <c r="N108" s="1329"/>
      <c r="O108" s="1329"/>
      <c r="P108" s="1329"/>
      <c r="Q108" s="1334"/>
      <c r="R108" s="1334"/>
    </row>
    <row r="109" spans="5:18" ht="12.75">
      <c r="E109" s="1332"/>
      <c r="F109" s="1323">
        <v>227.982471</v>
      </c>
      <c r="G109" s="1324"/>
      <c r="H109" s="1317"/>
      <c r="I109" s="1324"/>
      <c r="J109" s="1329"/>
      <c r="K109" s="1329"/>
      <c r="L109" s="1329"/>
      <c r="M109" s="1329"/>
      <c r="N109" s="1329"/>
      <c r="O109" s="1329"/>
      <c r="P109" s="1329"/>
      <c r="Q109" s="1334"/>
      <c r="R109" s="1334"/>
    </row>
    <row r="110" spans="2:18" ht="12.75">
      <c r="B110" s="5">
        <v>0</v>
      </c>
      <c r="E110" s="1332"/>
      <c r="F110" s="1323">
        <v>72.13838</v>
      </c>
      <c r="G110" s="1324"/>
      <c r="H110" s="1317"/>
      <c r="I110" s="1324"/>
      <c r="J110" s="1329"/>
      <c r="K110" s="1329"/>
      <c r="L110" s="1329"/>
      <c r="M110" s="1329"/>
      <c r="N110" s="1329"/>
      <c r="O110" s="1329"/>
      <c r="P110" s="1329"/>
      <c r="Q110" s="1334"/>
      <c r="R110" s="1334"/>
    </row>
    <row r="111" spans="5:18" ht="12.75">
      <c r="E111" s="1332"/>
      <c r="F111" s="1323">
        <v>123.135</v>
      </c>
      <c r="G111" s="1324"/>
      <c r="H111" s="1317"/>
      <c r="I111" s="1324"/>
      <c r="J111" s="1329"/>
      <c r="K111" s="1329"/>
      <c r="L111" s="1329"/>
      <c r="M111" s="1329"/>
      <c r="N111" s="1329"/>
      <c r="O111" s="1329"/>
      <c r="P111" s="1329"/>
      <c r="Q111" s="1334"/>
      <c r="R111" s="1334"/>
    </row>
    <row r="112" spans="5:18" ht="12.75">
      <c r="E112" s="1332"/>
      <c r="F112" s="1323">
        <v>245.666</v>
      </c>
      <c r="G112" s="1324"/>
      <c r="H112" s="1317"/>
      <c r="I112" s="1324"/>
      <c r="J112" s="1329"/>
      <c r="K112" s="1329"/>
      <c r="L112" s="1329"/>
      <c r="M112" s="1329"/>
      <c r="N112" s="1329"/>
      <c r="O112" s="1329"/>
      <c r="P112" s="1329"/>
      <c r="Q112" s="1334"/>
      <c r="R112" s="1334"/>
    </row>
    <row r="113" spans="5:18" ht="12.75">
      <c r="E113" s="1332"/>
      <c r="F113" s="1323">
        <v>668.9218510000001</v>
      </c>
      <c r="G113" s="1324"/>
      <c r="H113" s="1317"/>
      <c r="I113" s="1324"/>
      <c r="J113" s="1329"/>
      <c r="K113" s="1329"/>
      <c r="L113" s="1329"/>
      <c r="M113" s="1329"/>
      <c r="N113" s="1329"/>
      <c r="O113" s="1329"/>
      <c r="P113" s="1329"/>
      <c r="Q113" s="1334"/>
      <c r="R113" s="1334"/>
    </row>
    <row r="114" spans="5:18" ht="12.75">
      <c r="E114" s="1332"/>
      <c r="F114" s="1323">
        <v>11744.891204</v>
      </c>
      <c r="G114" s="1324"/>
      <c r="H114" s="1317"/>
      <c r="I114" s="1324"/>
      <c r="J114" s="1329"/>
      <c r="K114" s="1329"/>
      <c r="L114" s="1329"/>
      <c r="M114" s="1329"/>
      <c r="N114" s="1319" t="s">
        <v>192</v>
      </c>
      <c r="O114" s="1319" t="s">
        <v>368</v>
      </c>
      <c r="P114" s="1319" t="s">
        <v>267</v>
      </c>
      <c r="Q114" s="1319" t="s">
        <v>241</v>
      </c>
      <c r="R114" s="1320" t="s">
        <v>88</v>
      </c>
    </row>
    <row r="115" spans="5:18" ht="12.75">
      <c r="E115" s="1332"/>
      <c r="F115" s="1323"/>
      <c r="G115" s="1324"/>
      <c r="H115" s="1317"/>
      <c r="I115" s="1324"/>
      <c r="J115" s="1329"/>
      <c r="K115" s="1329"/>
      <c r="L115" s="1329"/>
      <c r="M115" s="1329" t="s">
        <v>211</v>
      </c>
      <c r="N115" s="1335">
        <v>212.84240590914027</v>
      </c>
      <c r="O115" s="1335">
        <v>269.4350621556634</v>
      </c>
      <c r="P115" s="1335">
        <v>107.87245948461258</v>
      </c>
      <c r="Q115" s="1335">
        <v>10.16526848602497</v>
      </c>
      <c r="R115" s="1336">
        <v>600.3151960354412</v>
      </c>
    </row>
    <row r="116" spans="5:18" ht="12.75">
      <c r="E116" s="1332"/>
      <c r="F116" s="1323"/>
      <c r="G116" s="1324"/>
      <c r="H116" s="1317"/>
      <c r="I116" s="1324"/>
      <c r="J116" s="1329"/>
      <c r="K116" s="1329"/>
      <c r="L116" s="1329"/>
      <c r="M116" s="1329" t="s">
        <v>214</v>
      </c>
      <c r="N116" s="1335">
        <v>185.0419368851524</v>
      </c>
      <c r="O116" s="1335">
        <v>211.19552726854334</v>
      </c>
      <c r="P116" s="1335">
        <v>96.69005634975656</v>
      </c>
      <c r="Q116" s="1335">
        <v>4.72248256804329</v>
      </c>
      <c r="R116" s="1336">
        <v>497.65000307149563</v>
      </c>
    </row>
    <row r="117" spans="5:18" ht="12.75">
      <c r="E117" s="1332"/>
      <c r="F117" s="1323"/>
      <c r="G117" s="1324"/>
      <c r="H117" s="1317"/>
      <c r="I117" s="1324"/>
      <c r="J117" s="1329"/>
      <c r="K117" s="1329"/>
      <c r="L117" s="1329"/>
      <c r="M117" s="1329" t="s">
        <v>218</v>
      </c>
      <c r="N117" s="1335">
        <v>180.7597533491477</v>
      </c>
      <c r="O117" s="1335">
        <v>241.53242232295395</v>
      </c>
      <c r="P117" s="1335">
        <v>61.734163093459586</v>
      </c>
      <c r="Q117" s="1335">
        <v>6.088218475020824</v>
      </c>
      <c r="R117" s="1336">
        <v>490.11455724058203</v>
      </c>
    </row>
    <row r="118" spans="5:18" ht="12.75">
      <c r="E118" s="1332"/>
      <c r="F118" s="1323"/>
      <c r="G118" s="1324"/>
      <c r="H118" s="1317"/>
      <c r="I118" s="1324"/>
      <c r="J118" s="1329"/>
      <c r="K118" s="1329"/>
      <c r="L118" s="1329"/>
      <c r="M118" s="1329" t="s">
        <v>204</v>
      </c>
      <c r="N118" s="1335">
        <v>188.08159852869917</v>
      </c>
      <c r="O118" s="1335">
        <v>198.9244329312163</v>
      </c>
      <c r="P118" s="1335">
        <v>88.3310804629451</v>
      </c>
      <c r="Q118" s="1335">
        <v>11.960394455943884</v>
      </c>
      <c r="R118" s="1336">
        <v>487.2975063788044</v>
      </c>
    </row>
    <row r="119" spans="5:18" ht="12.75">
      <c r="E119" s="1332"/>
      <c r="F119" s="1323"/>
      <c r="G119" s="1324"/>
      <c r="H119" s="1317"/>
      <c r="I119" s="1324"/>
      <c r="J119" s="1329"/>
      <c r="K119" s="1329"/>
      <c r="L119" s="1329"/>
      <c r="M119" s="1329" t="s">
        <v>203</v>
      </c>
      <c r="N119" s="1335">
        <v>185.97233147385057</v>
      </c>
      <c r="O119" s="1335">
        <v>229.21357013473437</v>
      </c>
      <c r="P119" s="1335">
        <v>61.19694881250496</v>
      </c>
      <c r="Q119" s="1335">
        <v>6.0150885118604265</v>
      </c>
      <c r="R119" s="1336">
        <v>482.3979389329503</v>
      </c>
    </row>
    <row r="120" spans="5:18" ht="12.75">
      <c r="E120" s="1332"/>
      <c r="F120" s="1324"/>
      <c r="G120" s="1324"/>
      <c r="H120" s="1317"/>
      <c r="I120" s="1324"/>
      <c r="J120" s="1329"/>
      <c r="K120" s="1329"/>
      <c r="L120" s="1329"/>
      <c r="M120" s="1329" t="s">
        <v>215</v>
      </c>
      <c r="N120" s="1335">
        <v>190.6696525510369</v>
      </c>
      <c r="O120" s="1335">
        <v>180.58076045010029</v>
      </c>
      <c r="P120" s="1335">
        <v>80.40311089022782</v>
      </c>
      <c r="Q120" s="1335">
        <v>15.712126822204596</v>
      </c>
      <c r="R120" s="1336">
        <v>467.3656507135696</v>
      </c>
    </row>
    <row r="121" spans="5:18" ht="12.75">
      <c r="E121" s="1332"/>
      <c r="F121" s="1324"/>
      <c r="G121" s="1324"/>
      <c r="H121" s="1317"/>
      <c r="I121" s="1324"/>
      <c r="J121" s="1329"/>
      <c r="K121" s="1329"/>
      <c r="L121" s="1329"/>
      <c r="M121" s="1329" t="s">
        <v>223</v>
      </c>
      <c r="N121" s="1335">
        <v>246.2911676996471</v>
      </c>
      <c r="O121" s="1335">
        <v>131.94291781653146</v>
      </c>
      <c r="P121" s="1335">
        <v>72.11857570534137</v>
      </c>
      <c r="Q121" s="1335">
        <v>7.755246410304338</v>
      </c>
      <c r="R121" s="1336">
        <v>458.1079076318242</v>
      </c>
    </row>
    <row r="122" spans="5:18" ht="12.75">
      <c r="E122" s="1332"/>
      <c r="F122" s="1324"/>
      <c r="G122" s="1324"/>
      <c r="H122" s="1317"/>
      <c r="I122" s="1324"/>
      <c r="J122" s="1329"/>
      <c r="K122" s="1329"/>
      <c r="L122" s="1329"/>
      <c r="M122" s="1329" t="s">
        <v>216</v>
      </c>
      <c r="N122" s="1335">
        <v>220.79598797437836</v>
      </c>
      <c r="O122" s="1335">
        <v>160.3966902868994</v>
      </c>
      <c r="P122" s="1335">
        <v>60.89209639700767</v>
      </c>
      <c r="Q122" s="1335">
        <v>5.177036524945315</v>
      </c>
      <c r="R122" s="1336">
        <v>447.26181118323075</v>
      </c>
    </row>
    <row r="123" spans="5:18" ht="12.75">
      <c r="E123" s="1332"/>
      <c r="F123" s="1324"/>
      <c r="G123" s="1324"/>
      <c r="H123" s="1317"/>
      <c r="I123" s="1324"/>
      <c r="J123" s="1329"/>
      <c r="K123" s="1329"/>
      <c r="L123" s="1329"/>
      <c r="M123" s="1329" t="s">
        <v>207</v>
      </c>
      <c r="N123" s="1335">
        <v>183.2839829973278</v>
      </c>
      <c r="O123" s="1335">
        <v>201.67351613604168</v>
      </c>
      <c r="P123" s="1335">
        <v>55.826473326313085</v>
      </c>
      <c r="Q123" s="1335">
        <v>6.206563281466366</v>
      </c>
      <c r="R123" s="1336">
        <v>446.9905357411489</v>
      </c>
    </row>
    <row r="124" spans="5:18" ht="12.75">
      <c r="E124" s="1332"/>
      <c r="F124" s="1324"/>
      <c r="G124" s="1324"/>
      <c r="H124" s="1317"/>
      <c r="I124" s="1324"/>
      <c r="J124" s="1329"/>
      <c r="K124" s="1329"/>
      <c r="L124" s="1329"/>
      <c r="M124" s="1329" t="s">
        <v>210</v>
      </c>
      <c r="N124" s="1335">
        <v>163.80999791578887</v>
      </c>
      <c r="O124" s="1335">
        <v>188.47903568499322</v>
      </c>
      <c r="P124" s="1335">
        <v>74.93413742898314</v>
      </c>
      <c r="Q124" s="1335">
        <v>4.797059313050013</v>
      </c>
      <c r="R124" s="1336">
        <v>432.02023034281524</v>
      </c>
    </row>
    <row r="125" spans="5:18" ht="12.75">
      <c r="E125" s="1332"/>
      <c r="F125" s="1324"/>
      <c r="G125" s="1324"/>
      <c r="H125" s="1317"/>
      <c r="I125" s="1324"/>
      <c r="J125" s="1329"/>
      <c r="K125" s="1329"/>
      <c r="L125" s="1329"/>
      <c r="M125" s="1329" t="s">
        <v>212</v>
      </c>
      <c r="N125" s="1335">
        <v>181.74292920831164</v>
      </c>
      <c r="O125" s="1335">
        <v>189.49734197018068</v>
      </c>
      <c r="P125" s="1335">
        <v>41.57393945919788</v>
      </c>
      <c r="Q125" s="1335">
        <v>16.234041323664336</v>
      </c>
      <c r="R125" s="1336">
        <v>429.04825196135454</v>
      </c>
    </row>
    <row r="126" spans="5:18" ht="12.75">
      <c r="E126" s="1332"/>
      <c r="F126" s="1324"/>
      <c r="G126" s="1324"/>
      <c r="H126" s="1317"/>
      <c r="I126" s="1324"/>
      <c r="J126" s="1329"/>
      <c r="K126" s="1329"/>
      <c r="L126" s="1329"/>
      <c r="M126" s="1329" t="s">
        <v>209</v>
      </c>
      <c r="N126" s="1335">
        <v>176.90020371332704</v>
      </c>
      <c r="O126" s="1335">
        <v>205.21162693398992</v>
      </c>
      <c r="P126" s="1335">
        <v>28.1723511041528</v>
      </c>
      <c r="Q126" s="1335">
        <v>4.559066903308345</v>
      </c>
      <c r="R126" s="1336">
        <v>414.84324865477817</v>
      </c>
    </row>
    <row r="127" spans="5:18" ht="12.75">
      <c r="E127" s="1332"/>
      <c r="F127" s="1324"/>
      <c r="G127" s="1324"/>
      <c r="H127" s="1317"/>
      <c r="I127" s="1324"/>
      <c r="J127" s="1329"/>
      <c r="K127" s="1329"/>
      <c r="L127" s="1329"/>
      <c r="M127" s="1329" t="s">
        <v>202</v>
      </c>
      <c r="N127" s="1335">
        <v>170.77262537675568</v>
      </c>
      <c r="O127" s="1335">
        <v>162.0624351834536</v>
      </c>
      <c r="P127" s="1335">
        <v>74.67470290645288</v>
      </c>
      <c r="Q127" s="1335">
        <v>2.948682296309059</v>
      </c>
      <c r="R127" s="1336">
        <v>410.4584457629712</v>
      </c>
    </row>
    <row r="128" spans="5:18" ht="12.75">
      <c r="E128" s="1332"/>
      <c r="F128" s="1324"/>
      <c r="G128" s="1324"/>
      <c r="H128" s="1317"/>
      <c r="I128" s="1324"/>
      <c r="J128" s="1329"/>
      <c r="K128" s="1329"/>
      <c r="L128" s="1329"/>
      <c r="M128" s="1329" t="s">
        <v>201</v>
      </c>
      <c r="N128" s="1335">
        <v>165.266418647068</v>
      </c>
      <c r="O128" s="1335">
        <v>188.6014501901963</v>
      </c>
      <c r="P128" s="1335">
        <v>46.15210057578261</v>
      </c>
      <c r="Q128" s="1335">
        <v>1.2460321392063634</v>
      </c>
      <c r="R128" s="1336">
        <v>401.2660015522532</v>
      </c>
    </row>
    <row r="129" spans="5:18" ht="12.75">
      <c r="E129" s="1332"/>
      <c r="F129" s="1324"/>
      <c r="G129" s="1324"/>
      <c r="H129" s="1317"/>
      <c r="I129" s="1324"/>
      <c r="J129" s="1329"/>
      <c r="K129" s="1329"/>
      <c r="L129" s="1329"/>
      <c r="M129" s="1329" t="s">
        <v>213</v>
      </c>
      <c r="N129" s="1335">
        <v>167.54745076434443</v>
      </c>
      <c r="O129" s="1335">
        <v>190.1551663175571</v>
      </c>
      <c r="P129" s="1335">
        <v>33.90919709784498</v>
      </c>
      <c r="Q129" s="1335">
        <v>5.785471359034176</v>
      </c>
      <c r="R129" s="1336">
        <v>397.3972855387807</v>
      </c>
    </row>
    <row r="130" spans="5:18" ht="12.75">
      <c r="E130" s="1332"/>
      <c r="F130" s="1324"/>
      <c r="G130" s="1324"/>
      <c r="H130" s="1317"/>
      <c r="I130" s="1324"/>
      <c r="J130" s="1329"/>
      <c r="K130" s="1329"/>
      <c r="L130" s="1329"/>
      <c r="M130" s="1329" t="s">
        <v>220</v>
      </c>
      <c r="N130" s="1335">
        <v>180.64108026469663</v>
      </c>
      <c r="O130" s="1335">
        <v>162.57672672717968</v>
      </c>
      <c r="P130" s="1335">
        <v>47.69739194788926</v>
      </c>
      <c r="Q130" s="1335">
        <v>5.758411337590758</v>
      </c>
      <c r="R130" s="1336">
        <v>396.6736102773563</v>
      </c>
    </row>
    <row r="131" spans="5:18" ht="12.75">
      <c r="E131" s="1332"/>
      <c r="F131" s="1324"/>
      <c r="G131" s="1324"/>
      <c r="H131" s="1317"/>
      <c r="I131" s="1324"/>
      <c r="J131" s="1329"/>
      <c r="K131" s="1329"/>
      <c r="L131" s="1329"/>
      <c r="M131" s="1329" t="s">
        <v>206</v>
      </c>
      <c r="N131" s="1335">
        <v>178.69602776289807</v>
      </c>
      <c r="O131" s="1335">
        <v>181.5892645989331</v>
      </c>
      <c r="P131" s="1335">
        <v>28.354511087763346</v>
      </c>
      <c r="Q131" s="1335">
        <v>5.198952875568917</v>
      </c>
      <c r="R131" s="1336">
        <v>393.83875632516344</v>
      </c>
    </row>
    <row r="132" spans="5:18" ht="12.75">
      <c r="E132" s="1332"/>
      <c r="F132" s="1324"/>
      <c r="G132" s="1324"/>
      <c r="H132" s="1317"/>
      <c r="I132" s="1324"/>
      <c r="J132" s="1329"/>
      <c r="K132" s="1329"/>
      <c r="L132" s="1329"/>
      <c r="M132" s="1329" t="s">
        <v>221</v>
      </c>
      <c r="N132" s="1335">
        <v>155.81765619388224</v>
      </c>
      <c r="O132" s="1335">
        <v>162.63398706035295</v>
      </c>
      <c r="P132" s="1335">
        <v>62.04457678046609</v>
      </c>
      <c r="Q132" s="1335">
        <v>5.18196062462377</v>
      </c>
      <c r="R132" s="1336">
        <v>385.6781806593251</v>
      </c>
    </row>
    <row r="133" spans="5:18" ht="12.75">
      <c r="E133" s="1332"/>
      <c r="F133" s="1324"/>
      <c r="G133" s="1324"/>
      <c r="H133" s="1317"/>
      <c r="I133" s="1324"/>
      <c r="J133" s="1329"/>
      <c r="K133" s="1329"/>
      <c r="L133" s="1329"/>
      <c r="M133" s="1329" t="s">
        <v>205</v>
      </c>
      <c r="N133" s="1335">
        <v>172.24642380316612</v>
      </c>
      <c r="O133" s="1335">
        <v>147.22929620446308</v>
      </c>
      <c r="P133" s="1335">
        <v>56.5172611100515</v>
      </c>
      <c r="Q133" s="1335">
        <v>5.315430097272547</v>
      </c>
      <c r="R133" s="1336">
        <v>381.30841121495325</v>
      </c>
    </row>
    <row r="134" spans="5:18" ht="12.75">
      <c r="E134" s="1332"/>
      <c r="F134" s="1324"/>
      <c r="G134" s="1324"/>
      <c r="H134" s="1317"/>
      <c r="I134" s="1324"/>
      <c r="J134" s="1329"/>
      <c r="K134" s="1329"/>
      <c r="L134" s="1329"/>
      <c r="M134" s="1329" t="s">
        <v>217</v>
      </c>
      <c r="N134" s="1335">
        <v>155.29425199889533</v>
      </c>
      <c r="O134" s="1335">
        <v>158.44296168676405</v>
      </c>
      <c r="P134" s="1335">
        <v>60.38683284826183</v>
      </c>
      <c r="Q134" s="1335">
        <v>6.794295098060161</v>
      </c>
      <c r="R134" s="1336">
        <v>380.91834163198143</v>
      </c>
    </row>
    <row r="135" spans="5:18" ht="12.75">
      <c r="E135" s="1332"/>
      <c r="F135" s="1324"/>
      <c r="G135" s="1324"/>
      <c r="H135" s="1317"/>
      <c r="I135" s="1324"/>
      <c r="J135" s="1329"/>
      <c r="K135" s="1329"/>
      <c r="L135" s="1329"/>
      <c r="M135" s="1329" t="s">
        <v>219</v>
      </c>
      <c r="N135" s="1335">
        <v>147.80228176287574</v>
      </c>
      <c r="O135" s="1335">
        <v>170.93745769102708</v>
      </c>
      <c r="P135" s="1335">
        <v>46.305585997190796</v>
      </c>
      <c r="Q135" s="1335">
        <v>15.321988097259357</v>
      </c>
      <c r="R135" s="1336">
        <v>380.36731354835297</v>
      </c>
    </row>
  </sheetData>
  <mergeCells count="33">
    <mergeCell ref="E45:E47"/>
    <mergeCell ref="B5:C6"/>
    <mergeCell ref="B45:B47"/>
    <mergeCell ref="C45:C47"/>
    <mergeCell ref="D45:D47"/>
    <mergeCell ref="A40:K40"/>
    <mergeCell ref="F5:G6"/>
    <mergeCell ref="H6:I6"/>
    <mergeCell ref="F45:F47"/>
    <mergeCell ref="G45:G47"/>
    <mergeCell ref="D5:E6"/>
    <mergeCell ref="EH2:EO2"/>
    <mergeCell ref="EA4:EB4"/>
    <mergeCell ref="EH4:EI4"/>
    <mergeCell ref="J5:K6"/>
    <mergeCell ref="L5:L6"/>
    <mergeCell ref="R6:R7"/>
    <mergeCell ref="O6:O7"/>
    <mergeCell ref="Q6:Q7"/>
    <mergeCell ref="P6:P7"/>
    <mergeCell ref="FB4:FD4"/>
    <mergeCell ref="N5:R5"/>
    <mergeCell ref="EI5:EP5"/>
    <mergeCell ref="ER4:ES4"/>
    <mergeCell ref="EC46:ED46"/>
    <mergeCell ref="EA44:EC44"/>
    <mergeCell ref="FF5:FG5"/>
    <mergeCell ref="FG6:FH6"/>
    <mergeCell ref="EF6:EG6"/>
    <mergeCell ref="EL6:EM6"/>
    <mergeCell ref="EP6:EQ6"/>
    <mergeCell ref="EB45:ED45"/>
    <mergeCell ref="EK45:EM45"/>
  </mergeCells>
  <hyperlinks>
    <hyperlink ref="K1" location="Sommaire!A11" display="Retour sommaire"/>
    <hyperlink ref="R1" location="Sommaire!A11" display="Sommaire!A11"/>
  </hyperlinks>
  <printOptions/>
  <pageMargins left="0.75" right="0.75" top="1" bottom="1" header="0.4921259845" footer="0.4921259845"/>
  <pageSetup horizontalDpi="600" verticalDpi="600" orientation="portrait" paperSize="9" scale="6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colBreaks count="1" manualBreakCount="1">
    <brk id="12" max="77" man="1"/>
  </colBreaks>
  <drawing r:id="rId1"/>
</worksheet>
</file>

<file path=xl/worksheets/sheet7.xml><?xml version="1.0" encoding="utf-8"?>
<worksheet xmlns="http://schemas.openxmlformats.org/spreadsheetml/2006/main" xmlns:r="http://schemas.openxmlformats.org/officeDocument/2006/relationships">
  <sheetPr codeName="Feuil7">
    <tabColor indexed="45"/>
  </sheetPr>
  <dimension ref="A1:IL106"/>
  <sheetViews>
    <sheetView view="pageBreakPreview" zoomScale="80" zoomScaleSheetLayoutView="80" workbookViewId="0" topLeftCell="A1">
      <selection activeCell="A3" sqref="A3:J3"/>
    </sheetView>
  </sheetViews>
  <sheetFormatPr defaultColWidth="11.421875" defaultRowHeight="12.75"/>
  <cols>
    <col min="1" max="1" width="29.8515625" style="180" customWidth="1"/>
    <col min="2" max="2" width="13.7109375" style="180" customWidth="1"/>
    <col min="3" max="3" width="13.28125" style="180" customWidth="1"/>
    <col min="4" max="4" width="11.57421875" style="180" bestFit="1" customWidth="1"/>
    <col min="5" max="5" width="12.7109375" style="180" customWidth="1"/>
    <col min="6" max="6" width="12.00390625" style="9" bestFit="1" customWidth="1"/>
    <col min="7" max="7" width="12.421875" style="180" customWidth="1"/>
    <col min="8" max="8" width="13.421875" style="180" customWidth="1"/>
    <col min="9" max="9" width="6.421875" style="180" customWidth="1"/>
    <col min="10" max="10" width="10.7109375" style="178" customWidth="1"/>
    <col min="11" max="11" width="11.00390625" style="178" customWidth="1"/>
    <col min="12" max="19" width="10.7109375" style="178" customWidth="1"/>
    <col min="20" max="24" width="10.7109375" style="152" customWidth="1"/>
    <col min="25" max="26" width="10.7109375" style="9" customWidth="1"/>
    <col min="27" max="28" width="10.7109375" style="152" customWidth="1"/>
    <col min="29" max="30" width="10.7109375" style="9" customWidth="1"/>
    <col min="31" max="31" width="10.7109375" style="180" customWidth="1"/>
    <col min="32" max="32" width="10.7109375" style="9" customWidth="1"/>
    <col min="33" max="33" width="10.7109375" style="180" customWidth="1"/>
    <col min="34" max="34" width="10.7109375" style="9" customWidth="1"/>
    <col min="35" max="36" width="10.7109375" style="180" customWidth="1"/>
    <col min="37" max="37" width="10.7109375" style="9" customWidth="1"/>
    <col min="38" max="73" width="10.7109375" style="180" customWidth="1"/>
    <col min="74" max="75" width="10.7109375" style="9" customWidth="1"/>
    <col min="76" max="77" width="10.7109375" style="180" customWidth="1"/>
    <col min="78" max="80" width="10.7109375" style="9" customWidth="1"/>
    <col min="81" max="112" width="10.7109375" style="180" customWidth="1"/>
    <col min="113" max="113" width="10.7109375" style="9" customWidth="1"/>
    <col min="114" max="116" width="10.7109375" style="180" customWidth="1"/>
    <col min="117" max="117" width="10.7109375" style="181" customWidth="1"/>
    <col min="118" max="119" width="10.7109375" style="180" customWidth="1"/>
    <col min="120" max="120" width="10.7109375" style="9" customWidth="1"/>
    <col min="121" max="122" width="10.7109375" style="180" customWidth="1"/>
    <col min="123" max="123" width="10.7109375" style="9" customWidth="1"/>
    <col min="124" max="133" width="10.7109375" style="180" customWidth="1"/>
    <col min="134" max="134" width="10.7109375" style="9" customWidth="1"/>
    <col min="135" max="147" width="10.7109375" style="180" customWidth="1"/>
    <col min="148" max="148" width="10.7109375" style="9" customWidth="1"/>
    <col min="149" max="150" width="10.7109375" style="180" customWidth="1"/>
    <col min="151" max="151" width="10.7109375" style="9" customWidth="1"/>
    <col min="152" max="154" width="10.7109375" style="180" customWidth="1"/>
    <col min="155" max="155" width="10.7109375" style="9" customWidth="1"/>
    <col min="156" max="157" width="10.7109375" style="180" customWidth="1"/>
    <col min="158" max="158" width="10.7109375" style="9" customWidth="1"/>
    <col min="159" max="169" width="10.7109375" style="180" customWidth="1"/>
    <col min="170" max="170" width="10.7109375" style="184" customWidth="1"/>
    <col min="171" max="171" width="11.8515625" style="184" customWidth="1"/>
    <col min="172" max="186" width="11.421875" style="184"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07" t="s">
        <v>323</v>
      </c>
      <c r="B1" s="176"/>
      <c r="C1" s="176"/>
      <c r="D1" s="176"/>
      <c r="E1" s="176"/>
      <c r="F1" s="6"/>
      <c r="G1" s="6"/>
      <c r="H1" s="7" t="s">
        <v>164</v>
      </c>
      <c r="I1" s="152"/>
      <c r="K1" s="179"/>
      <c r="AC1" s="179"/>
      <c r="AN1" s="179"/>
      <c r="AW1" s="179"/>
      <c r="BJ1" s="179"/>
      <c r="BU1" s="179"/>
      <c r="CE1" s="179"/>
      <c r="CO1" s="179"/>
      <c r="CP1" s="9"/>
      <c r="CQ1" s="9"/>
      <c r="CR1" s="9"/>
      <c r="CT1" s="9"/>
      <c r="CU1" s="9"/>
      <c r="CV1" s="9"/>
      <c r="CW1" s="9"/>
      <c r="CY1" s="179"/>
      <c r="DI1" s="179"/>
      <c r="DT1" s="182"/>
      <c r="DW1" s="179"/>
      <c r="ED1" s="179"/>
      <c r="EK1" s="179"/>
      <c r="EU1" s="179"/>
      <c r="FE1" s="179"/>
      <c r="FF1" s="183"/>
      <c r="FG1" s="183"/>
      <c r="FH1" s="183"/>
      <c r="FI1" s="183"/>
      <c r="FJ1" s="183"/>
      <c r="FO1" s="179"/>
      <c r="FP1" s="180"/>
      <c r="FQ1" s="180"/>
      <c r="FR1" s="180"/>
      <c r="FS1" s="180"/>
      <c r="FT1" s="180"/>
      <c r="FU1" s="180"/>
      <c r="FV1" s="9"/>
      <c r="FW1" s="180"/>
    </row>
    <row r="2" spans="1:246" s="197" customFormat="1" ht="18.75" customHeight="1">
      <c r="A2" s="771" t="s">
        <v>437</v>
      </c>
      <c r="B2" s="776"/>
      <c r="C2" s="776"/>
      <c r="D2" s="776"/>
      <c r="E2" s="776"/>
      <c r="F2" s="777"/>
      <c r="G2" s="777"/>
      <c r="H2" s="776"/>
      <c r="I2" s="185"/>
      <c r="J2" s="186"/>
      <c r="K2" s="187"/>
      <c r="L2" s="180"/>
      <c r="M2" s="180"/>
      <c r="N2" s="188"/>
      <c r="O2" s="188"/>
      <c r="P2" s="188"/>
      <c r="Q2" s="188"/>
      <c r="R2" s="9"/>
      <c r="S2" s="186"/>
      <c r="T2" s="12"/>
      <c r="U2" s="12"/>
      <c r="V2" s="12"/>
      <c r="W2" s="12"/>
      <c r="X2" s="12"/>
      <c r="Y2" s="12"/>
      <c r="Z2" s="12"/>
      <c r="AA2" s="12"/>
      <c r="AB2" s="12"/>
      <c r="AC2" s="189"/>
      <c r="AD2" s="12"/>
      <c r="AE2" s="190"/>
      <c r="AF2" s="12"/>
      <c r="AG2" s="190"/>
      <c r="AH2" s="12"/>
      <c r="AI2" s="190"/>
      <c r="AJ2" s="190"/>
      <c r="AK2" s="12"/>
      <c r="AL2" s="190"/>
      <c r="AM2" s="190"/>
      <c r="AN2" s="189"/>
      <c r="AO2" s="190"/>
      <c r="AP2" s="190"/>
      <c r="AQ2" s="190"/>
      <c r="AR2" s="190"/>
      <c r="AS2" s="190"/>
      <c r="AT2" s="190"/>
      <c r="AU2" s="190"/>
      <c r="AV2" s="190"/>
      <c r="AW2" s="189"/>
      <c r="AX2" s="190"/>
      <c r="AY2" s="190"/>
      <c r="AZ2" s="190"/>
      <c r="BA2" s="190"/>
      <c r="BB2" s="190"/>
      <c r="BC2" s="190"/>
      <c r="BD2" s="190"/>
      <c r="BE2" s="190"/>
      <c r="BF2" s="190"/>
      <c r="BG2" s="190"/>
      <c r="BH2" s="190"/>
      <c r="BI2" s="190"/>
      <c r="BJ2" s="189"/>
      <c r="BK2" s="190"/>
      <c r="BL2" s="190"/>
      <c r="BM2" s="190"/>
      <c r="BN2" s="190"/>
      <c r="BO2" s="190"/>
      <c r="BP2" s="190"/>
      <c r="BQ2" s="190"/>
      <c r="BR2" s="190"/>
      <c r="BS2" s="190"/>
      <c r="BT2" s="190"/>
      <c r="BU2" s="189"/>
      <c r="BV2" s="12"/>
      <c r="BW2" s="12"/>
      <c r="BX2" s="190"/>
      <c r="BY2" s="190"/>
      <c r="BZ2" s="12"/>
      <c r="CA2" s="12"/>
      <c r="CB2" s="12"/>
      <c r="CC2" s="190"/>
      <c r="CD2" s="190"/>
      <c r="CE2" s="189"/>
      <c r="CF2" s="190"/>
      <c r="CG2" s="190"/>
      <c r="CH2" s="190"/>
      <c r="CI2" s="190"/>
      <c r="CJ2" s="190"/>
      <c r="CK2" s="190"/>
      <c r="CL2" s="190"/>
      <c r="CM2" s="190"/>
      <c r="CN2" s="190"/>
      <c r="CO2" s="189"/>
      <c r="CP2" s="12"/>
      <c r="CQ2" s="12"/>
      <c r="CR2" s="12"/>
      <c r="CS2" s="190"/>
      <c r="CT2" s="12"/>
      <c r="CU2" s="12"/>
      <c r="CV2" s="12"/>
      <c r="CW2" s="12"/>
      <c r="CX2" s="190"/>
      <c r="CY2" s="189"/>
      <c r="CZ2" s="190"/>
      <c r="DA2" s="190"/>
      <c r="DB2" s="190"/>
      <c r="DC2" s="190"/>
      <c r="DD2" s="190"/>
      <c r="DE2" s="190"/>
      <c r="DF2" s="190"/>
      <c r="DG2" s="190"/>
      <c r="DH2" s="190"/>
      <c r="DI2" s="189"/>
      <c r="DJ2" s="190"/>
      <c r="DK2" s="190"/>
      <c r="DL2" s="190"/>
      <c r="DM2" s="191"/>
      <c r="DN2" s="190"/>
      <c r="DO2" s="190"/>
      <c r="DP2" s="12"/>
      <c r="DQ2" s="190"/>
      <c r="DR2" s="190"/>
      <c r="DS2" s="12"/>
      <c r="DT2" s="190"/>
      <c r="DU2" s="190"/>
      <c r="DV2" s="190"/>
      <c r="DW2" s="192"/>
      <c r="DX2" s="193"/>
      <c r="DY2" s="193"/>
      <c r="DZ2" s="194"/>
      <c r="EA2" s="194"/>
      <c r="EB2" s="126"/>
      <c r="EC2" s="190"/>
      <c r="ED2" s="189"/>
      <c r="EE2" s="190"/>
      <c r="EF2" s="190"/>
      <c r="EG2" s="190"/>
      <c r="EH2" s="190"/>
      <c r="EI2" s="190"/>
      <c r="EJ2" s="190"/>
      <c r="EK2" s="195"/>
      <c r="EL2" s="196"/>
      <c r="EM2" s="196"/>
      <c r="EN2" s="196"/>
      <c r="EO2" s="196"/>
      <c r="EP2" s="196"/>
      <c r="EQ2" s="196"/>
      <c r="ER2" s="196"/>
      <c r="ES2" s="190"/>
      <c r="ET2" s="190"/>
      <c r="EU2" s="189"/>
      <c r="EV2" s="190"/>
      <c r="EW2" s="190"/>
      <c r="EX2" s="190"/>
      <c r="EY2" s="12"/>
      <c r="EZ2" s="190"/>
      <c r="FA2" s="190"/>
      <c r="FB2" s="12"/>
      <c r="FC2" s="190"/>
      <c r="FD2" s="190"/>
      <c r="FE2" s="189"/>
      <c r="FF2" s="189"/>
      <c r="FG2" s="189"/>
      <c r="FH2" s="189"/>
      <c r="FI2" s="189"/>
      <c r="FJ2" s="189"/>
      <c r="FK2" s="190"/>
      <c r="FL2" s="190"/>
      <c r="FM2" s="190"/>
      <c r="FN2" s="190"/>
      <c r="FO2" s="195"/>
      <c r="FP2" s="196"/>
      <c r="FQ2" s="196"/>
      <c r="FR2" s="196"/>
      <c r="FS2" s="196"/>
      <c r="FT2" s="196"/>
      <c r="FU2" s="196"/>
      <c r="FV2" s="196"/>
      <c r="FW2" s="190"/>
      <c r="FX2" s="195"/>
      <c r="FY2" s="196"/>
      <c r="FZ2" s="196"/>
      <c r="GA2" s="196"/>
      <c r="GB2" s="196"/>
      <c r="GC2" s="196"/>
      <c r="GD2" s="196"/>
      <c r="GE2" s="196"/>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07" t="s">
        <v>193</v>
      </c>
      <c r="B3" s="6"/>
      <c r="C3" s="6"/>
      <c r="D3" s="6"/>
      <c r="E3" s="6"/>
      <c r="F3" s="6"/>
      <c r="G3" s="6"/>
      <c r="H3" s="6"/>
      <c r="I3" s="198"/>
      <c r="J3" s="9"/>
      <c r="K3" s="199"/>
      <c r="L3" s="200"/>
      <c r="M3" s="201"/>
      <c r="N3" s="198"/>
      <c r="O3" s="198"/>
      <c r="P3" s="198"/>
      <c r="Q3" s="9"/>
      <c r="R3" s="9"/>
      <c r="S3" s="139"/>
      <c r="AC3" s="90"/>
      <c r="AD3" s="202"/>
      <c r="AE3" s="90"/>
      <c r="AF3" s="202"/>
      <c r="AG3" s="203"/>
      <c r="AH3" s="202"/>
      <c r="AI3" s="203"/>
      <c r="AJ3" s="203"/>
      <c r="AL3" s="9"/>
      <c r="AM3" s="9"/>
      <c r="AN3" s="9"/>
      <c r="AO3" s="9"/>
      <c r="AP3" s="9"/>
      <c r="AQ3" s="9"/>
      <c r="AR3" s="9"/>
      <c r="AS3" s="9"/>
      <c r="AT3" s="9"/>
      <c r="AU3" s="9"/>
      <c r="AV3" s="9"/>
      <c r="AW3" s="204"/>
      <c r="AX3" s="204"/>
      <c r="AY3" s="204"/>
      <c r="AZ3" s="204"/>
      <c r="BA3" s="204"/>
      <c r="BB3" s="204"/>
      <c r="BC3" s="205"/>
      <c r="BD3" s="204"/>
      <c r="BE3" s="204"/>
      <c r="BF3" s="204"/>
      <c r="BG3" s="204"/>
      <c r="BH3" s="204"/>
      <c r="BI3" s="205"/>
      <c r="BJ3" s="90"/>
      <c r="BK3" s="9"/>
      <c r="BL3" s="9"/>
      <c r="BM3" s="9"/>
      <c r="BN3" s="9"/>
      <c r="BO3" s="9"/>
      <c r="BP3" s="9"/>
      <c r="BQ3" s="9"/>
      <c r="BR3" s="9"/>
      <c r="BS3" s="9"/>
      <c r="BT3" s="9"/>
      <c r="BU3" s="206"/>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07"/>
      <c r="DX3" s="139"/>
      <c r="DY3" s="139"/>
      <c r="EC3" s="9"/>
      <c r="ED3" s="208"/>
      <c r="EE3" s="9"/>
      <c r="EF3" s="9"/>
      <c r="EG3" s="198"/>
      <c r="EH3" s="198"/>
      <c r="EI3" s="9"/>
      <c r="EJ3" s="198"/>
      <c r="EK3" s="9"/>
      <c r="EL3" s="9"/>
      <c r="EM3" s="9"/>
      <c r="EN3" s="198"/>
      <c r="EO3" s="9"/>
      <c r="EP3" s="9"/>
      <c r="ES3" s="9"/>
      <c r="ET3" s="9"/>
      <c r="EU3" s="90"/>
      <c r="EV3" s="9"/>
      <c r="EW3" s="9"/>
      <c r="EX3" s="9"/>
      <c r="EZ3" s="9"/>
      <c r="FA3" s="9"/>
      <c r="FC3" s="9"/>
      <c r="FD3" s="9"/>
      <c r="FE3" s="187"/>
      <c r="FI3" s="9"/>
      <c r="FK3" s="9"/>
      <c r="FL3" s="9"/>
      <c r="FM3" s="9"/>
      <c r="FN3" s="180"/>
      <c r="FO3" s="9"/>
      <c r="FP3" s="9"/>
      <c r="FQ3" s="90"/>
      <c r="FR3" s="198"/>
      <c r="FS3" s="9"/>
      <c r="FT3" s="9"/>
      <c r="FU3" s="180"/>
      <c r="FV3" s="9"/>
      <c r="FW3" s="9"/>
      <c r="FX3" s="9"/>
      <c r="FY3" s="9"/>
      <c r="FZ3" s="9"/>
      <c r="GA3" s="9"/>
      <c r="GB3" s="9"/>
      <c r="GC3" s="9"/>
      <c r="GD3" s="9"/>
    </row>
    <row r="4" spans="1:179" ht="15" customHeight="1">
      <c r="A4" s="1111" t="s">
        <v>194</v>
      </c>
      <c r="B4" s="20"/>
      <c r="C4" s="209"/>
      <c r="D4" s="210"/>
      <c r="E4" s="210"/>
      <c r="F4" s="209"/>
      <c r="G4" s="209"/>
      <c r="H4" s="24"/>
      <c r="I4" s="152"/>
      <c r="J4" s="211"/>
      <c r="K4" s="9"/>
      <c r="L4" s="206"/>
      <c r="M4" s="212"/>
      <c r="N4" s="212"/>
      <c r="O4" s="139"/>
      <c r="P4" s="198"/>
      <c r="Q4" s="206"/>
      <c r="R4" s="139"/>
      <c r="S4" s="139"/>
      <c r="AC4" s="136"/>
      <c r="AD4" s="137"/>
      <c r="AE4" s="205"/>
      <c r="AF4" s="213"/>
      <c r="AG4" s="73"/>
      <c r="AH4" s="213"/>
      <c r="AI4" s="73"/>
      <c r="AJ4" s="73"/>
      <c r="AK4" s="213"/>
      <c r="AL4" s="24"/>
      <c r="AM4" s="9"/>
      <c r="AN4" s="214"/>
      <c r="AO4" s="9"/>
      <c r="AP4" s="9"/>
      <c r="AQ4" s="9"/>
      <c r="AR4" s="9"/>
      <c r="AT4" s="9"/>
      <c r="AU4" s="9"/>
      <c r="AV4" s="9"/>
      <c r="AW4" s="136"/>
      <c r="AX4" s="137"/>
      <c r="BH4" s="24"/>
      <c r="BI4" s="9"/>
      <c r="BJ4" s="214"/>
      <c r="BK4" s="9"/>
      <c r="BL4" s="9"/>
      <c r="BM4" s="9"/>
      <c r="BP4" s="9"/>
      <c r="BR4" s="9"/>
      <c r="BS4" s="9"/>
      <c r="BT4" s="9"/>
      <c r="BU4" s="136"/>
      <c r="BV4" s="137"/>
      <c r="BW4" s="213"/>
      <c r="BX4" s="9"/>
      <c r="BY4" s="213"/>
      <c r="BZ4" s="213"/>
      <c r="CB4" s="215"/>
      <c r="CC4" s="24"/>
      <c r="CD4" s="9"/>
      <c r="CE4" s="214"/>
      <c r="CF4" s="213"/>
      <c r="CG4" s="213"/>
      <c r="CH4" s="9"/>
      <c r="CI4" s="213"/>
      <c r="CJ4" s="213"/>
      <c r="CK4" s="215"/>
      <c r="CL4" s="9"/>
      <c r="CM4" s="9"/>
      <c r="CO4" s="136"/>
      <c r="CP4" s="131"/>
      <c r="CQ4" s="213"/>
      <c r="CR4" s="213"/>
      <c r="CS4" s="213"/>
      <c r="CT4" s="213"/>
      <c r="CU4" s="213"/>
      <c r="CV4" s="215"/>
      <c r="CW4" s="24"/>
      <c r="CX4" s="9"/>
      <c r="CY4" s="214"/>
      <c r="CZ4" s="120"/>
      <c r="DA4" s="120"/>
      <c r="DB4" s="120"/>
      <c r="DC4" s="120"/>
      <c r="DD4" s="120"/>
      <c r="DE4" s="9"/>
      <c r="DG4" s="24"/>
      <c r="DI4" s="136"/>
      <c r="DJ4" s="131"/>
      <c r="DK4" s="9"/>
      <c r="DL4" s="9"/>
      <c r="DM4" s="216"/>
      <c r="DN4" s="9"/>
      <c r="DO4" s="9"/>
      <c r="DQ4" s="9"/>
      <c r="DR4" s="9"/>
      <c r="DS4" s="141"/>
      <c r="DT4" s="24"/>
      <c r="DU4" s="9"/>
      <c r="DV4" s="9"/>
      <c r="DW4" s="217"/>
      <c r="DX4" s="200"/>
      <c r="DY4" s="131"/>
      <c r="ED4" s="136"/>
      <c r="EE4" s="131"/>
      <c r="EF4" s="9"/>
      <c r="EG4" s="198"/>
      <c r="EH4" s="198"/>
      <c r="EI4" s="24"/>
      <c r="EJ4" s="198"/>
      <c r="EK4" s="136"/>
      <c r="EL4" s="131"/>
      <c r="EM4" s="9"/>
      <c r="EN4" s="198"/>
      <c r="EO4" s="218"/>
      <c r="EP4" s="9"/>
      <c r="ER4" s="218"/>
      <c r="ES4" s="24"/>
      <c r="ET4" s="9"/>
      <c r="EU4" s="136"/>
      <c r="EV4" s="131"/>
      <c r="EW4" s="9"/>
      <c r="EX4" s="9"/>
      <c r="EY4" s="213"/>
      <c r="EZ4" s="9"/>
      <c r="FA4" s="9"/>
      <c r="FB4" s="141"/>
      <c r="FC4" s="24"/>
      <c r="FD4" s="9"/>
      <c r="FE4" s="136"/>
      <c r="FF4" s="200"/>
      <c r="FG4" s="201"/>
      <c r="FI4" s="9"/>
      <c r="FK4" s="9"/>
      <c r="FL4" s="9"/>
      <c r="FM4" s="24"/>
      <c r="FO4" s="136"/>
      <c r="FP4" s="131"/>
      <c r="FQ4" s="9"/>
      <c r="FR4" s="198"/>
      <c r="FS4" s="218"/>
      <c r="FT4" s="9"/>
      <c r="FU4" s="180"/>
      <c r="FV4" s="218"/>
      <c r="FW4" s="24"/>
    </row>
    <row r="5" spans="1:246" ht="12" customHeight="1">
      <c r="A5" s="27"/>
      <c r="B5" s="1415" t="s">
        <v>369</v>
      </c>
      <c r="C5" s="1413"/>
      <c r="D5" s="1414"/>
      <c r="E5" s="1415" t="s">
        <v>276</v>
      </c>
      <c r="F5" s="1413"/>
      <c r="G5" s="1414"/>
      <c r="H5" s="206"/>
      <c r="I5" s="135"/>
      <c r="J5" s="143"/>
      <c r="K5" s="206"/>
      <c r="L5" s="206"/>
      <c r="M5" s="206"/>
      <c r="N5" s="139"/>
      <c r="O5" s="206"/>
      <c r="P5" s="206"/>
      <c r="Q5" s="206"/>
      <c r="R5" s="139"/>
      <c r="S5" s="152"/>
      <c r="X5" s="9"/>
      <c r="Z5" s="152"/>
      <c r="AB5" s="140"/>
      <c r="AC5" s="221"/>
      <c r="AD5" s="222"/>
      <c r="AE5" s="221"/>
      <c r="AF5" s="223"/>
      <c r="AG5" s="221"/>
      <c r="AH5" s="223"/>
      <c r="AI5" s="223"/>
      <c r="AJ5" s="221"/>
      <c r="AK5" s="223"/>
      <c r="AL5" s="224"/>
      <c r="AM5" s="225"/>
      <c r="AN5" s="206"/>
      <c r="AO5" s="226"/>
      <c r="AP5" s="226"/>
      <c r="AQ5" s="226"/>
      <c r="AR5" s="212"/>
      <c r="AS5" s="226"/>
      <c r="AT5" s="226"/>
      <c r="AU5" s="9"/>
      <c r="AV5" s="143"/>
      <c r="AW5" s="206"/>
      <c r="AX5" s="227"/>
      <c r="AZ5" s="90"/>
      <c r="BA5" s="140"/>
      <c r="BB5" s="140"/>
      <c r="BC5" s="206"/>
      <c r="BD5" s="139"/>
      <c r="BE5" s="139"/>
      <c r="BF5" s="139"/>
      <c r="BG5" s="139"/>
      <c r="BH5" s="224"/>
      <c r="BI5" s="9"/>
      <c r="BJ5" s="206"/>
      <c r="BK5" s="226"/>
      <c r="BL5" s="226"/>
      <c r="BM5" s="226"/>
      <c r="BN5" s="224"/>
      <c r="BO5" s="224"/>
      <c r="BP5" s="224"/>
      <c r="BQ5" s="228"/>
      <c r="BR5" s="229"/>
      <c r="BS5" s="9"/>
      <c r="BT5" s="140"/>
      <c r="BU5" s="225"/>
      <c r="BV5" s="225"/>
      <c r="BW5" s="225"/>
      <c r="BX5" s="225"/>
      <c r="BY5" s="225"/>
      <c r="BZ5" s="225"/>
      <c r="CA5" s="225"/>
      <c r="CB5" s="225"/>
      <c r="CC5" s="9"/>
      <c r="CD5" s="140"/>
      <c r="CE5" s="225"/>
      <c r="CF5" s="225"/>
      <c r="CG5" s="225"/>
      <c r="CH5" s="225"/>
      <c r="CI5" s="225"/>
      <c r="CJ5" s="225"/>
      <c r="CK5" s="225"/>
      <c r="CL5" s="225"/>
      <c r="CN5" s="140"/>
      <c r="CO5" s="225"/>
      <c r="CP5" s="225"/>
      <c r="CQ5" s="225"/>
      <c r="CR5" s="225"/>
      <c r="CS5" s="225"/>
      <c r="CT5" s="225"/>
      <c r="CU5" s="225"/>
      <c r="CV5" s="225"/>
      <c r="CW5" s="9"/>
      <c r="CX5" s="140"/>
      <c r="CY5" s="225"/>
      <c r="CZ5" s="225"/>
      <c r="DA5" s="225"/>
      <c r="DB5" s="225"/>
      <c r="DC5" s="225"/>
      <c r="DD5" s="225"/>
      <c r="DE5" s="225"/>
      <c r="DF5" s="225"/>
      <c r="DH5" s="139"/>
      <c r="DI5" s="206"/>
      <c r="DJ5" s="212"/>
      <c r="DK5" s="212"/>
      <c r="DL5" s="230"/>
      <c r="DM5" s="231"/>
      <c r="DN5" s="206"/>
      <c r="DO5" s="206"/>
      <c r="DP5" s="206"/>
      <c r="DQ5" s="212"/>
      <c r="DR5" s="212"/>
      <c r="DS5" s="225"/>
      <c r="DT5" s="140"/>
      <c r="DU5" s="205"/>
      <c r="DV5" s="139"/>
      <c r="DW5" s="232"/>
      <c r="DX5" s="147"/>
      <c r="DY5" s="147"/>
      <c r="DZ5" s="147"/>
      <c r="EA5" s="147"/>
      <c r="EB5" s="206"/>
      <c r="EC5" s="9"/>
      <c r="EE5" s="9"/>
      <c r="EF5" s="9"/>
      <c r="EG5" s="226"/>
      <c r="EH5" s="226"/>
      <c r="EI5" s="226"/>
      <c r="EJ5" s="9"/>
      <c r="EK5" s="206"/>
      <c r="EL5" s="188"/>
      <c r="EM5" s="188"/>
      <c r="EN5" s="188"/>
      <c r="EO5" s="188"/>
      <c r="EP5" s="188"/>
      <c r="EQ5" s="188"/>
      <c r="ER5" s="188"/>
      <c r="ES5" s="139"/>
      <c r="ET5" s="139"/>
      <c r="EU5" s="225"/>
      <c r="EV5" s="140"/>
      <c r="EW5" s="140"/>
      <c r="EX5" s="225"/>
      <c r="EY5" s="140"/>
      <c r="EZ5" s="140"/>
      <c r="FA5" s="225"/>
      <c r="FB5" s="140"/>
      <c r="FC5" s="9"/>
      <c r="FD5" s="139"/>
      <c r="FE5" s="206"/>
      <c r="FG5" s="9"/>
      <c r="FH5" s="206"/>
      <c r="FI5" s="147"/>
      <c r="FJ5" s="140"/>
      <c r="FK5" s="225"/>
      <c r="FL5" s="140"/>
      <c r="FM5" s="184"/>
      <c r="FN5" s="9"/>
      <c r="FO5" s="206"/>
      <c r="FP5" s="188"/>
      <c r="FQ5" s="188"/>
      <c r="FR5" s="188"/>
      <c r="FS5" s="188"/>
      <c r="FT5" s="188"/>
      <c r="FU5" s="188"/>
      <c r="FV5" s="188"/>
      <c r="GD5" s="206"/>
      <c r="IL5" s="6"/>
    </row>
    <row r="6" spans="1:246" ht="12" customHeight="1">
      <c r="A6" s="34" t="s">
        <v>195</v>
      </c>
      <c r="B6" s="37"/>
      <c r="C6" s="38"/>
      <c r="D6" s="575" t="s">
        <v>446</v>
      </c>
      <c r="E6" s="37"/>
      <c r="F6" s="38"/>
      <c r="G6" s="575" t="s">
        <v>446</v>
      </c>
      <c r="H6" s="206"/>
      <c r="I6" s="198"/>
      <c r="J6" s="233"/>
      <c r="K6" s="206"/>
      <c r="L6" s="206"/>
      <c r="M6" s="206"/>
      <c r="N6" s="139"/>
      <c r="O6" s="206"/>
      <c r="P6" s="206"/>
      <c r="Q6" s="206"/>
      <c r="R6" s="139"/>
      <c r="S6" s="152"/>
      <c r="X6" s="9"/>
      <c r="Z6" s="152"/>
      <c r="AB6" s="143"/>
      <c r="AC6" s="221"/>
      <c r="AD6" s="223"/>
      <c r="AE6" s="221"/>
      <c r="AF6" s="223"/>
      <c r="AG6" s="221"/>
      <c r="AH6" s="223"/>
      <c r="AI6" s="234"/>
      <c r="AJ6" s="221"/>
      <c r="AK6" s="223"/>
      <c r="AL6" s="224"/>
      <c r="AM6" s="235"/>
      <c r="AN6" s="232"/>
      <c r="AO6" s="236"/>
      <c r="AP6" s="232"/>
      <c r="AQ6" s="237"/>
      <c r="AR6" s="232"/>
      <c r="AS6" s="238"/>
      <c r="AT6" s="238"/>
      <c r="AU6" s="9"/>
      <c r="AV6" s="143"/>
      <c r="AW6" s="206"/>
      <c r="AX6" s="227"/>
      <c r="AZ6" s="235"/>
      <c r="BA6" s="143"/>
      <c r="BB6" s="140"/>
      <c r="BC6" s="225"/>
      <c r="BD6" s="140"/>
      <c r="BF6" s="225"/>
      <c r="BG6" s="140"/>
      <c r="BH6" s="239"/>
      <c r="BI6" s="143"/>
      <c r="BJ6" s="239"/>
      <c r="BK6" s="239"/>
      <c r="BL6" s="239"/>
      <c r="BM6" s="239"/>
      <c r="BN6" s="239"/>
      <c r="BO6" s="239"/>
      <c r="BP6" s="239"/>
      <c r="BQ6" s="239"/>
      <c r="BR6" s="240"/>
      <c r="BS6" s="9"/>
      <c r="BT6" s="143"/>
      <c r="BU6" s="225"/>
      <c r="BV6" s="225"/>
      <c r="BW6" s="225"/>
      <c r="BX6" s="225"/>
      <c r="BY6" s="225"/>
      <c r="BZ6" s="225"/>
      <c r="CA6" s="225"/>
      <c r="CB6" s="225"/>
      <c r="CC6" s="9"/>
      <c r="CD6" s="143"/>
      <c r="CE6" s="225"/>
      <c r="CF6" s="225"/>
      <c r="CG6" s="225"/>
      <c r="CH6" s="225"/>
      <c r="CI6" s="225"/>
      <c r="CJ6" s="225"/>
      <c r="CK6" s="225"/>
      <c r="CL6" s="225"/>
      <c r="CN6" s="143"/>
      <c r="CO6" s="225"/>
      <c r="CP6" s="225"/>
      <c r="CQ6" s="225"/>
      <c r="CR6" s="225"/>
      <c r="CS6" s="225"/>
      <c r="CT6" s="225"/>
      <c r="CU6" s="225"/>
      <c r="CV6" s="225"/>
      <c r="CW6" s="9"/>
      <c r="CX6" s="143"/>
      <c r="CY6" s="225"/>
      <c r="CZ6" s="225"/>
      <c r="DA6" s="225"/>
      <c r="DB6" s="225"/>
      <c r="DC6" s="225"/>
      <c r="DD6" s="225"/>
      <c r="DE6" s="225"/>
      <c r="DF6" s="225"/>
      <c r="DH6" s="143"/>
      <c r="DJ6" s="9"/>
      <c r="DK6" s="241"/>
      <c r="DL6" s="216"/>
      <c r="DM6" s="9"/>
      <c r="DN6" s="206"/>
      <c r="DO6" s="212"/>
      <c r="DQ6" s="9"/>
      <c r="DR6" s="241"/>
      <c r="DS6" s="242"/>
      <c r="DT6" s="9"/>
      <c r="DU6" s="205"/>
      <c r="DV6" s="143"/>
      <c r="DW6" s="232"/>
      <c r="DX6" s="204"/>
      <c r="DY6" s="235"/>
      <c r="DZ6" s="9"/>
      <c r="EA6" s="232"/>
      <c r="EB6" s="212"/>
      <c r="EC6" s="143"/>
      <c r="ED6" s="243"/>
      <c r="EE6" s="145"/>
      <c r="EF6" s="145"/>
      <c r="EG6" s="206"/>
      <c r="EH6" s="226"/>
      <c r="EI6" s="226"/>
      <c r="EJ6" s="143"/>
      <c r="EK6" s="145"/>
      <c r="EL6" s="206"/>
      <c r="EM6" s="139"/>
      <c r="EN6" s="139"/>
      <c r="EP6" s="206"/>
      <c r="EQ6" s="139"/>
      <c r="ER6" s="226"/>
      <c r="ES6" s="139"/>
      <c r="ET6" s="143"/>
      <c r="EV6" s="9"/>
      <c r="EW6" s="241"/>
      <c r="EX6" s="9"/>
      <c r="EZ6" s="244"/>
      <c r="FA6" s="213"/>
      <c r="FC6" s="9"/>
      <c r="FD6" s="143"/>
      <c r="FE6" s="245"/>
      <c r="FF6" s="235"/>
      <c r="FG6" s="232"/>
      <c r="FH6" s="206"/>
      <c r="FI6" s="147"/>
      <c r="FJ6" s="9"/>
      <c r="FK6" s="246"/>
      <c r="FL6" s="9"/>
      <c r="FM6" s="184"/>
      <c r="FN6" s="143"/>
      <c r="FO6" s="145"/>
      <c r="FP6" s="206"/>
      <c r="FQ6" s="139"/>
      <c r="FR6" s="139"/>
      <c r="FS6" s="180"/>
      <c r="FT6" s="206"/>
      <c r="FU6" s="139"/>
      <c r="FV6" s="226"/>
      <c r="FX6" s="206"/>
      <c r="FY6" s="139"/>
      <c r="FZ6" s="139"/>
      <c r="GA6" s="180"/>
      <c r="GB6" s="206"/>
      <c r="GC6" s="139"/>
      <c r="GD6" s="226"/>
      <c r="IL6" s="6"/>
    </row>
    <row r="7" spans="1:246" ht="12" customHeight="1">
      <c r="A7" s="45"/>
      <c r="B7" s="46">
        <v>2011</v>
      </c>
      <c r="C7" s="47">
        <v>2012</v>
      </c>
      <c r="D7" s="591">
        <v>2011</v>
      </c>
      <c r="E7" s="46">
        <v>2011</v>
      </c>
      <c r="F7" s="47">
        <v>2012</v>
      </c>
      <c r="G7" s="591">
        <v>2011</v>
      </c>
      <c r="H7" s="248"/>
      <c r="I7" s="249"/>
      <c r="J7" s="148"/>
      <c r="K7" s="250"/>
      <c r="L7" s="75"/>
      <c r="M7" s="76"/>
      <c r="N7" s="251"/>
      <c r="O7" s="250"/>
      <c r="P7" s="75"/>
      <c r="Q7" s="252"/>
      <c r="R7" s="249"/>
      <c r="S7" s="152"/>
      <c r="X7" s="9"/>
      <c r="Z7" s="152"/>
      <c r="AB7" s="144"/>
      <c r="AC7" s="253"/>
      <c r="AD7" s="254"/>
      <c r="AE7" s="253"/>
      <c r="AF7" s="254"/>
      <c r="AG7" s="253"/>
      <c r="AH7" s="254"/>
      <c r="AI7" s="255"/>
      <c r="AJ7" s="253"/>
      <c r="AK7" s="254"/>
      <c r="AL7" s="256"/>
      <c r="AM7" s="9"/>
      <c r="AQ7" s="237"/>
      <c r="AS7" s="211"/>
      <c r="AT7" s="211"/>
      <c r="AU7" s="9"/>
      <c r="AV7" s="144"/>
      <c r="AW7" s="257"/>
      <c r="AX7" s="146"/>
      <c r="AY7" s="258"/>
      <c r="AZ7" s="257"/>
      <c r="BA7" s="146"/>
      <c r="BC7" s="257"/>
      <c r="BD7" s="146"/>
      <c r="BF7" s="257"/>
      <c r="BG7" s="146"/>
      <c r="BH7" s="259"/>
      <c r="BI7" s="9"/>
      <c r="BJ7" s="235"/>
      <c r="BK7" s="236"/>
      <c r="BL7" s="236"/>
      <c r="BM7" s="232"/>
      <c r="BN7" s="260"/>
      <c r="BO7" s="260"/>
      <c r="BP7" s="260"/>
      <c r="BQ7" s="260"/>
      <c r="BR7" s="211"/>
      <c r="BS7" s="9"/>
      <c r="BT7" s="144"/>
      <c r="BU7" s="225"/>
      <c r="BV7" s="225"/>
      <c r="BW7" s="225"/>
      <c r="BX7" s="225"/>
      <c r="BY7" s="225"/>
      <c r="BZ7" s="225"/>
      <c r="CA7" s="225"/>
      <c r="CB7" s="206"/>
      <c r="CC7" s="9"/>
      <c r="CD7" s="144"/>
      <c r="CE7" s="225"/>
      <c r="CF7" s="225"/>
      <c r="CG7" s="225"/>
      <c r="CH7" s="225"/>
      <c r="CI7" s="225"/>
      <c r="CJ7" s="225"/>
      <c r="CK7" s="225"/>
      <c r="CL7" s="206"/>
      <c r="CN7" s="144"/>
      <c r="CO7" s="225"/>
      <c r="CP7" s="225"/>
      <c r="CQ7" s="225"/>
      <c r="CR7" s="225"/>
      <c r="CS7" s="225"/>
      <c r="CT7" s="225"/>
      <c r="CU7" s="225"/>
      <c r="CV7" s="206"/>
      <c r="CW7" s="9"/>
      <c r="CX7" s="144"/>
      <c r="CY7" s="225"/>
      <c r="CZ7" s="225"/>
      <c r="DA7" s="225"/>
      <c r="DB7" s="225"/>
      <c r="DC7" s="225"/>
      <c r="DD7" s="225"/>
      <c r="DE7" s="225"/>
      <c r="DF7" s="206"/>
      <c r="DH7" s="144"/>
      <c r="DI7" s="261"/>
      <c r="DJ7" s="262"/>
      <c r="DK7" s="263"/>
      <c r="DL7" s="261"/>
      <c r="DM7" s="262"/>
      <c r="DN7" s="261"/>
      <c r="DO7" s="262"/>
      <c r="DP7" s="261"/>
      <c r="DQ7" s="262"/>
      <c r="DR7" s="263"/>
      <c r="DS7" s="261"/>
      <c r="DT7" s="262"/>
      <c r="DU7" s="211"/>
      <c r="DV7" s="144"/>
      <c r="DW7" s="232"/>
      <c r="DX7" s="232"/>
      <c r="DY7" s="264"/>
      <c r="DZ7" s="264"/>
      <c r="EA7" s="205"/>
      <c r="EB7" s="262"/>
      <c r="EC7" s="144"/>
      <c r="EE7" s="9"/>
      <c r="EF7" s="9"/>
      <c r="EG7" s="145"/>
      <c r="EH7" s="145"/>
      <c r="EI7" s="145"/>
      <c r="EJ7" s="144"/>
      <c r="EK7" s="145"/>
      <c r="EL7" s="145"/>
      <c r="EM7" s="139"/>
      <c r="EN7" s="265"/>
      <c r="EO7" s="265"/>
      <c r="EP7" s="145"/>
      <c r="EQ7" s="248"/>
      <c r="ER7" s="266"/>
      <c r="ES7" s="145"/>
      <c r="ET7" s="144"/>
      <c r="EU7" s="267"/>
      <c r="EV7" s="268"/>
      <c r="EW7" s="263"/>
      <c r="EX7" s="267"/>
      <c r="EY7" s="268"/>
      <c r="EZ7" s="241"/>
      <c r="FA7" s="267"/>
      <c r="FB7" s="268"/>
      <c r="FC7" s="9"/>
      <c r="FD7" s="144"/>
      <c r="FE7" s="235"/>
      <c r="FH7" s="269"/>
      <c r="FI7" s="211"/>
      <c r="FJ7" s="260"/>
      <c r="FK7" s="267"/>
      <c r="FL7" s="268"/>
      <c r="FM7" s="184"/>
      <c r="FN7" s="144"/>
      <c r="FO7" s="145"/>
      <c r="FP7" s="145"/>
      <c r="FQ7" s="139"/>
      <c r="FR7" s="265"/>
      <c r="FS7" s="265"/>
      <c r="FT7" s="145"/>
      <c r="FU7" s="248"/>
      <c r="FV7" s="266"/>
      <c r="FX7" s="145"/>
      <c r="FY7" s="139"/>
      <c r="FZ7" s="265"/>
      <c r="GA7" s="265"/>
      <c r="GB7" s="145"/>
      <c r="GC7" s="248"/>
      <c r="GD7" s="266"/>
      <c r="IL7" s="6"/>
    </row>
    <row r="8" spans="1:246" ht="12" customHeight="1">
      <c r="A8" s="57" t="s">
        <v>201</v>
      </c>
      <c r="B8" s="270">
        <v>622.9485209999999</v>
      </c>
      <c r="C8" s="270">
        <v>620.6534620000001</v>
      </c>
      <c r="D8" s="60">
        <f>(C8/B8)-1</f>
        <v>-0.0036841872524484565</v>
      </c>
      <c r="E8" s="897">
        <v>137.681479</v>
      </c>
      <c r="F8" s="270">
        <v>132.631566</v>
      </c>
      <c r="G8" s="898">
        <f>(F8/E8)-1</f>
        <v>-0.03667823033772033</v>
      </c>
      <c r="H8" s="213"/>
      <c r="I8" s="272"/>
      <c r="J8" s="148"/>
      <c r="K8" s="250"/>
      <c r="L8" s="75"/>
      <c r="M8" s="76"/>
      <c r="N8" s="251"/>
      <c r="O8" s="250"/>
      <c r="P8" s="75"/>
      <c r="Q8" s="252"/>
      <c r="R8" s="67"/>
      <c r="S8" s="152"/>
      <c r="X8" s="9"/>
      <c r="Z8" s="152"/>
      <c r="AB8" s="148"/>
      <c r="AC8" s="108"/>
      <c r="AD8" s="73"/>
      <c r="AE8" s="108"/>
      <c r="AF8" s="73"/>
      <c r="AG8" s="108"/>
      <c r="AH8" s="73"/>
      <c r="AI8" s="273"/>
      <c r="AJ8" s="108"/>
      <c r="AK8" s="73"/>
      <c r="AL8" s="205"/>
      <c r="AM8" s="148"/>
      <c r="AN8" s="252"/>
      <c r="AO8" s="252"/>
      <c r="AP8" s="252"/>
      <c r="AQ8" s="252"/>
      <c r="AR8" s="252"/>
      <c r="AS8" s="274"/>
      <c r="AT8" s="274"/>
      <c r="AU8" s="9"/>
      <c r="AV8" s="148"/>
      <c r="AW8" s="275"/>
      <c r="AX8" s="73"/>
      <c r="AY8" s="273"/>
      <c r="AZ8" s="275"/>
      <c r="BA8" s="73"/>
      <c r="BC8" s="275"/>
      <c r="BD8" s="73"/>
      <c r="BF8" s="275"/>
      <c r="BG8" s="73"/>
      <c r="BH8" s="274"/>
      <c r="BI8" s="148"/>
      <c r="BJ8" s="251"/>
      <c r="BK8" s="251"/>
      <c r="BL8" s="251"/>
      <c r="BM8" s="276"/>
      <c r="BN8" s="274"/>
      <c r="BO8" s="274"/>
      <c r="BP8" s="274"/>
      <c r="BQ8" s="274"/>
      <c r="BR8" s="274"/>
      <c r="BS8" s="9"/>
      <c r="BT8" s="148"/>
      <c r="BU8" s="275"/>
      <c r="BV8" s="275"/>
      <c r="BW8" s="277"/>
      <c r="BX8" s="275"/>
      <c r="BY8" s="275"/>
      <c r="BZ8" s="275"/>
      <c r="CA8" s="275"/>
      <c r="CB8" s="275"/>
      <c r="CC8" s="9"/>
      <c r="CD8" s="148"/>
      <c r="CE8" s="149"/>
      <c r="CF8" s="149"/>
      <c r="CG8" s="149"/>
      <c r="CH8" s="149"/>
      <c r="CI8" s="149"/>
      <c r="CJ8" s="149"/>
      <c r="CK8" s="149"/>
      <c r="CL8" s="149"/>
      <c r="CM8" s="278"/>
      <c r="CN8" s="148"/>
      <c r="CO8" s="108"/>
      <c r="CP8" s="279"/>
      <c r="CQ8" s="108"/>
      <c r="CR8" s="108"/>
      <c r="CS8" s="108"/>
      <c r="CT8" s="108"/>
      <c r="CU8" s="108"/>
      <c r="CV8" s="280"/>
      <c r="CW8" s="9"/>
      <c r="CX8" s="148"/>
      <c r="CY8" s="281"/>
      <c r="CZ8" s="281"/>
      <c r="DA8" s="281"/>
      <c r="DB8" s="281"/>
      <c r="DC8" s="281"/>
      <c r="DD8" s="281"/>
      <c r="DE8" s="281"/>
      <c r="DF8" s="281"/>
      <c r="DG8" s="278"/>
      <c r="DH8" s="148"/>
      <c r="DI8" s="275"/>
      <c r="DJ8" s="73"/>
      <c r="DK8" s="273"/>
      <c r="DL8" s="282"/>
      <c r="DM8" s="73"/>
      <c r="DN8" s="275"/>
      <c r="DO8" s="283"/>
      <c r="DP8" s="275"/>
      <c r="DQ8" s="73"/>
      <c r="DR8" s="73"/>
      <c r="DS8" s="275"/>
      <c r="DT8" s="284"/>
      <c r="DU8" s="285"/>
      <c r="DV8" s="148"/>
      <c r="DW8" s="285"/>
      <c r="DX8" s="285"/>
      <c r="DY8" s="285"/>
      <c r="DZ8" s="285"/>
      <c r="EA8" s="285"/>
      <c r="EB8" s="283"/>
      <c r="EC8" s="148"/>
      <c r="ED8" s="108"/>
      <c r="EE8" s="286"/>
      <c r="EF8" s="286"/>
      <c r="EG8" s="287"/>
      <c r="EH8" s="287"/>
      <c r="EI8" s="287"/>
      <c r="EJ8" s="148"/>
      <c r="EK8" s="288"/>
      <c r="EL8" s="275"/>
      <c r="EM8" s="275"/>
      <c r="EN8" s="275"/>
      <c r="EO8" s="280"/>
      <c r="EP8" s="280"/>
      <c r="EQ8" s="275"/>
      <c r="ER8" s="275"/>
      <c r="ES8" s="289"/>
      <c r="ET8" s="148"/>
      <c r="EU8" s="275"/>
      <c r="EV8" s="73"/>
      <c r="EW8" s="283"/>
      <c r="EX8" s="275"/>
      <c r="EY8" s="73"/>
      <c r="EZ8" s="73"/>
      <c r="FA8" s="275"/>
      <c r="FB8" s="73"/>
      <c r="FC8" s="9"/>
      <c r="FD8" s="148"/>
      <c r="FE8" s="290"/>
      <c r="FF8" s="290"/>
      <c r="FG8" s="286"/>
      <c r="FH8" s="285"/>
      <c r="FI8" s="285"/>
      <c r="FJ8" s="205"/>
      <c r="FK8" s="275"/>
      <c r="FL8" s="291"/>
      <c r="FM8" s="184"/>
      <c r="FN8" s="148"/>
      <c r="FO8" s="288"/>
      <c r="FP8" s="275"/>
      <c r="FQ8" s="275"/>
      <c r="FR8" s="275"/>
      <c r="FS8" s="280"/>
      <c r="FT8" s="280"/>
      <c r="FU8" s="275"/>
      <c r="FV8" s="275"/>
      <c r="FW8" s="148"/>
      <c r="FX8" s="292"/>
      <c r="FY8" s="292"/>
      <c r="FZ8" s="292"/>
      <c r="GA8" s="292"/>
      <c r="GB8" s="292"/>
      <c r="GC8" s="292"/>
      <c r="GD8" s="292"/>
      <c r="IL8" s="6"/>
    </row>
    <row r="9" spans="1:246" ht="12" customHeight="1">
      <c r="A9" s="171" t="s">
        <v>202</v>
      </c>
      <c r="B9" s="108">
        <v>1007.039</v>
      </c>
      <c r="C9" s="108">
        <v>1032.379</v>
      </c>
      <c r="D9" s="71">
        <f aca="true" t="shared" si="0" ref="D9:D37">(C9/B9)-1</f>
        <v>0.025162878498250718</v>
      </c>
      <c r="E9" s="69">
        <v>311.69190000000003</v>
      </c>
      <c r="F9" s="108">
        <v>319.635</v>
      </c>
      <c r="G9" s="293">
        <f aca="true" t="shared" si="1" ref="G9:G37">(F9/E9)-1</f>
        <v>0.02548381911753217</v>
      </c>
      <c r="H9" s="213"/>
      <c r="I9" s="272"/>
      <c r="J9" s="148"/>
      <c r="K9" s="250"/>
      <c r="L9" s="75"/>
      <c r="M9" s="76"/>
      <c r="N9" s="251"/>
      <c r="O9" s="250"/>
      <c r="P9" s="75"/>
      <c r="Q9" s="252"/>
      <c r="R9" s="67"/>
      <c r="S9" s="152"/>
      <c r="X9" s="9"/>
      <c r="Z9" s="152"/>
      <c r="AB9" s="148"/>
      <c r="AC9" s="108"/>
      <c r="AD9" s="73"/>
      <c r="AE9" s="108"/>
      <c r="AF9" s="73"/>
      <c r="AG9" s="108"/>
      <c r="AH9" s="73"/>
      <c r="AI9" s="273"/>
      <c r="AJ9" s="108"/>
      <c r="AK9" s="73"/>
      <c r="AL9" s="294"/>
      <c r="AM9" s="148"/>
      <c r="AN9" s="252"/>
      <c r="AO9" s="252"/>
      <c r="AP9" s="252"/>
      <c r="AQ9" s="252"/>
      <c r="AR9" s="252"/>
      <c r="AS9" s="295"/>
      <c r="AT9" s="295"/>
      <c r="AV9" s="148"/>
      <c r="AW9" s="275"/>
      <c r="AX9" s="73"/>
      <c r="AY9" s="273"/>
      <c r="AZ9" s="275"/>
      <c r="BA9" s="73"/>
      <c r="BC9" s="275"/>
      <c r="BD9" s="73"/>
      <c r="BF9" s="275"/>
      <c r="BG9" s="73"/>
      <c r="BH9" s="274"/>
      <c r="BI9" s="148"/>
      <c r="BJ9" s="251"/>
      <c r="BK9" s="251"/>
      <c r="BL9" s="251"/>
      <c r="BM9" s="276"/>
      <c r="BN9" s="274"/>
      <c r="BO9" s="295"/>
      <c r="BP9" s="295"/>
      <c r="BQ9" s="238"/>
      <c r="BR9" s="274"/>
      <c r="BT9" s="148"/>
      <c r="BU9" s="275"/>
      <c r="BV9" s="275"/>
      <c r="BW9" s="277"/>
      <c r="BX9" s="275"/>
      <c r="BY9" s="275"/>
      <c r="BZ9" s="275"/>
      <c r="CA9" s="275"/>
      <c r="CB9" s="275"/>
      <c r="CD9" s="148"/>
      <c r="CE9" s="149"/>
      <c r="CF9" s="149"/>
      <c r="CG9" s="149"/>
      <c r="CH9" s="149"/>
      <c r="CI9" s="149"/>
      <c r="CJ9" s="149"/>
      <c r="CK9" s="149"/>
      <c r="CL9" s="149"/>
      <c r="CM9" s="278"/>
      <c r="CN9" s="148"/>
      <c r="CO9" s="108"/>
      <c r="CP9" s="279"/>
      <c r="CQ9" s="108"/>
      <c r="CR9" s="108"/>
      <c r="CS9" s="108"/>
      <c r="CT9" s="108"/>
      <c r="CU9" s="108"/>
      <c r="CV9" s="280"/>
      <c r="CX9" s="148"/>
      <c r="CY9" s="281"/>
      <c r="CZ9" s="281"/>
      <c r="DA9" s="281"/>
      <c r="DB9" s="281"/>
      <c r="DC9" s="281"/>
      <c r="DD9" s="281"/>
      <c r="DE9" s="281"/>
      <c r="DF9" s="281"/>
      <c r="DG9" s="278"/>
      <c r="DH9" s="148"/>
      <c r="DI9" s="275"/>
      <c r="DJ9" s="73"/>
      <c r="DK9" s="296"/>
      <c r="DL9" s="282"/>
      <c r="DM9" s="73"/>
      <c r="DN9" s="297"/>
      <c r="DO9" s="298"/>
      <c r="DP9" s="275"/>
      <c r="DQ9" s="73"/>
      <c r="DR9" s="73"/>
      <c r="DS9" s="275"/>
      <c r="DT9" s="284"/>
      <c r="DU9" s="285"/>
      <c r="DV9" s="148"/>
      <c r="DW9" s="285"/>
      <c r="DX9" s="285"/>
      <c r="DY9" s="285"/>
      <c r="DZ9" s="285"/>
      <c r="EA9" s="285"/>
      <c r="EB9" s="298"/>
      <c r="EC9" s="148"/>
      <c r="ED9" s="108"/>
      <c r="EE9" s="286"/>
      <c r="EF9" s="286"/>
      <c r="EG9" s="287"/>
      <c r="EH9" s="287"/>
      <c r="EI9" s="287"/>
      <c r="EJ9" s="148"/>
      <c r="EK9" s="288"/>
      <c r="EL9" s="275"/>
      <c r="EM9" s="275"/>
      <c r="EN9" s="275"/>
      <c r="EO9" s="280"/>
      <c r="EP9" s="280"/>
      <c r="EQ9" s="275"/>
      <c r="ER9" s="275"/>
      <c r="ES9" s="289"/>
      <c r="ET9" s="148"/>
      <c r="EU9" s="275"/>
      <c r="EV9" s="73"/>
      <c r="EW9" s="298"/>
      <c r="EX9" s="275"/>
      <c r="EY9" s="73"/>
      <c r="EZ9" s="299"/>
      <c r="FA9" s="275"/>
      <c r="FB9" s="73"/>
      <c r="FD9" s="148"/>
      <c r="FE9" s="290"/>
      <c r="FF9" s="290"/>
      <c r="FG9" s="286"/>
      <c r="FH9" s="285"/>
      <c r="FI9" s="285"/>
      <c r="FJ9" s="205"/>
      <c r="FK9" s="275"/>
      <c r="FL9" s="291"/>
      <c r="FM9" s="184"/>
      <c r="FN9" s="148"/>
      <c r="FO9" s="288"/>
      <c r="FP9" s="275"/>
      <c r="FQ9" s="275"/>
      <c r="FR9" s="275"/>
      <c r="FS9" s="280"/>
      <c r="FT9" s="280"/>
      <c r="FU9" s="275"/>
      <c r="FV9" s="275"/>
      <c r="FW9" s="148"/>
      <c r="FX9" s="292"/>
      <c r="FY9" s="292"/>
      <c r="FZ9" s="292"/>
      <c r="GA9" s="292"/>
      <c r="GB9" s="292"/>
      <c r="GC9" s="292"/>
      <c r="GD9" s="292"/>
      <c r="IL9" s="6"/>
    </row>
    <row r="10" spans="1:246" ht="12" customHeight="1">
      <c r="A10" s="57" t="s">
        <v>203</v>
      </c>
      <c r="B10" s="270">
        <v>500.591098</v>
      </c>
      <c r="C10" s="270">
        <v>511.650056</v>
      </c>
      <c r="D10" s="60">
        <f t="shared" si="0"/>
        <v>0.02209179916339621</v>
      </c>
      <c r="E10" s="58">
        <v>144.876101</v>
      </c>
      <c r="F10" s="270">
        <v>156.803944</v>
      </c>
      <c r="G10" s="271">
        <f t="shared" si="1"/>
        <v>0.08233133634649659</v>
      </c>
      <c r="H10" s="213"/>
      <c r="I10" s="272"/>
      <c r="J10" s="148"/>
      <c r="K10" s="250"/>
      <c r="L10" s="75"/>
      <c r="M10" s="76"/>
      <c r="N10" s="251"/>
      <c r="O10" s="250"/>
      <c r="P10" s="75"/>
      <c r="Q10" s="252"/>
      <c r="R10" s="67"/>
      <c r="S10" s="152"/>
      <c r="X10" s="9"/>
      <c r="Z10" s="152"/>
      <c r="AB10" s="148"/>
      <c r="AC10" s="108"/>
      <c r="AD10" s="73"/>
      <c r="AE10" s="108"/>
      <c r="AF10" s="73"/>
      <c r="AG10" s="108"/>
      <c r="AH10" s="73"/>
      <c r="AI10" s="273"/>
      <c r="AJ10" s="108"/>
      <c r="AK10" s="73"/>
      <c r="AL10" s="294"/>
      <c r="AM10" s="148"/>
      <c r="AN10" s="252"/>
      <c r="AO10" s="252"/>
      <c r="AP10" s="252"/>
      <c r="AQ10" s="252"/>
      <c r="AR10" s="252"/>
      <c r="AS10" s="274"/>
      <c r="AT10" s="274"/>
      <c r="AV10" s="148"/>
      <c r="AW10" s="275"/>
      <c r="AX10" s="73"/>
      <c r="AY10" s="273"/>
      <c r="AZ10" s="275"/>
      <c r="BA10" s="73"/>
      <c r="BC10" s="275"/>
      <c r="BD10" s="73"/>
      <c r="BF10" s="275"/>
      <c r="BG10" s="73"/>
      <c r="BH10" s="274"/>
      <c r="BI10" s="148"/>
      <c r="BJ10" s="251"/>
      <c r="BK10" s="251"/>
      <c r="BL10" s="251"/>
      <c r="BM10" s="276"/>
      <c r="BN10" s="274"/>
      <c r="BO10" s="274"/>
      <c r="BP10" s="274"/>
      <c r="BQ10" s="274"/>
      <c r="BR10" s="274"/>
      <c r="BT10" s="148"/>
      <c r="BU10" s="275"/>
      <c r="BV10" s="275"/>
      <c r="BW10" s="277"/>
      <c r="BX10" s="275"/>
      <c r="BY10" s="275"/>
      <c r="BZ10" s="275"/>
      <c r="CA10" s="275"/>
      <c r="CB10" s="275"/>
      <c r="CD10" s="148"/>
      <c r="CE10" s="149"/>
      <c r="CF10" s="149"/>
      <c r="CG10" s="149"/>
      <c r="CH10" s="149"/>
      <c r="CI10" s="149"/>
      <c r="CJ10" s="149"/>
      <c r="CK10" s="149"/>
      <c r="CL10" s="149"/>
      <c r="CM10" s="278"/>
      <c r="CN10" s="148"/>
      <c r="CO10" s="108"/>
      <c r="CP10" s="279"/>
      <c r="CQ10" s="108"/>
      <c r="CR10" s="108"/>
      <c r="CS10" s="108"/>
      <c r="CT10" s="108"/>
      <c r="CU10" s="108"/>
      <c r="CV10" s="280"/>
      <c r="CX10" s="148"/>
      <c r="CY10" s="281"/>
      <c r="CZ10" s="281"/>
      <c r="DA10" s="281"/>
      <c r="DB10" s="281"/>
      <c r="DC10" s="281"/>
      <c r="DD10" s="281"/>
      <c r="DE10" s="281"/>
      <c r="DF10" s="281"/>
      <c r="DG10" s="278"/>
      <c r="DH10" s="148"/>
      <c r="DI10" s="275"/>
      <c r="DJ10" s="73"/>
      <c r="DK10" s="296"/>
      <c r="DL10" s="282"/>
      <c r="DM10" s="73"/>
      <c r="DN10" s="297"/>
      <c r="DO10" s="298"/>
      <c r="DP10" s="275"/>
      <c r="DQ10" s="73"/>
      <c r="DR10" s="73"/>
      <c r="DS10" s="275"/>
      <c r="DT10" s="284"/>
      <c r="DU10" s="285"/>
      <c r="DV10" s="148"/>
      <c r="DW10" s="285"/>
      <c r="DX10" s="285"/>
      <c r="DY10" s="285"/>
      <c r="DZ10" s="285"/>
      <c r="EA10" s="285"/>
      <c r="EB10" s="298"/>
      <c r="EC10" s="148"/>
      <c r="ED10" s="108"/>
      <c r="EE10" s="286"/>
      <c r="EF10" s="286"/>
      <c r="EG10" s="287"/>
      <c r="EH10" s="287"/>
      <c r="EI10" s="287"/>
      <c r="EJ10" s="148"/>
      <c r="EK10" s="288"/>
      <c r="EL10" s="275"/>
      <c r="EM10" s="275"/>
      <c r="EN10" s="275"/>
      <c r="EO10" s="280"/>
      <c r="EP10" s="280"/>
      <c r="EQ10" s="275"/>
      <c r="ER10" s="275"/>
      <c r="ES10" s="289"/>
      <c r="ET10" s="148"/>
      <c r="EU10" s="275"/>
      <c r="EV10" s="73"/>
      <c r="EW10" s="298"/>
      <c r="EX10" s="275"/>
      <c r="EY10" s="73"/>
      <c r="EZ10" s="299"/>
      <c r="FA10" s="275"/>
      <c r="FB10" s="73"/>
      <c r="FD10" s="148"/>
      <c r="FE10" s="290"/>
      <c r="FF10" s="290"/>
      <c r="FG10" s="286"/>
      <c r="FH10" s="285"/>
      <c r="FI10" s="285"/>
      <c r="FJ10" s="205"/>
      <c r="FK10" s="275"/>
      <c r="FL10" s="291"/>
      <c r="FM10" s="184"/>
      <c r="FN10" s="148"/>
      <c r="FO10" s="288"/>
      <c r="FP10" s="275"/>
      <c r="FQ10" s="275"/>
      <c r="FR10" s="275"/>
      <c r="FS10" s="280"/>
      <c r="FT10" s="280"/>
      <c r="FU10" s="275"/>
      <c r="FV10" s="275"/>
      <c r="FW10" s="148"/>
      <c r="FX10" s="292"/>
      <c r="FY10" s="292"/>
      <c r="FZ10" s="292"/>
      <c r="GA10" s="292"/>
      <c r="GB10" s="292"/>
      <c r="GC10" s="292"/>
      <c r="GD10" s="292"/>
      <c r="IL10" s="6"/>
    </row>
    <row r="11" spans="1:245" s="13" customFormat="1" ht="12" customHeight="1">
      <c r="A11" s="68" t="s">
        <v>204</v>
      </c>
      <c r="B11" s="108">
        <v>585.6934769999999</v>
      </c>
      <c r="C11" s="108">
        <v>622.4853909999999</v>
      </c>
      <c r="D11" s="71">
        <f t="shared" si="0"/>
        <v>0.06281769465566378</v>
      </c>
      <c r="E11" s="69">
        <v>233.569997</v>
      </c>
      <c r="F11" s="108">
        <v>203.13449</v>
      </c>
      <c r="G11" s="293">
        <f t="shared" si="1"/>
        <v>-0.1303057215863217</v>
      </c>
      <c r="H11" s="213"/>
      <c r="I11" s="272"/>
      <c r="J11" s="148"/>
      <c r="K11" s="250"/>
      <c r="L11" s="75"/>
      <c r="M11" s="76"/>
      <c r="N11" s="251"/>
      <c r="O11" s="250"/>
      <c r="P11" s="75"/>
      <c r="Q11" s="252"/>
      <c r="R11" s="67"/>
      <c r="S11" s="152"/>
      <c r="T11" s="152"/>
      <c r="U11" s="152"/>
      <c r="V11" s="152"/>
      <c r="W11" s="152"/>
      <c r="X11" s="9"/>
      <c r="Y11" s="9"/>
      <c r="Z11" s="152"/>
      <c r="AA11" s="152"/>
      <c r="AB11" s="148"/>
      <c r="AC11" s="108"/>
      <c r="AD11" s="73"/>
      <c r="AE11" s="108"/>
      <c r="AF11" s="73"/>
      <c r="AG11" s="108"/>
      <c r="AH11" s="73"/>
      <c r="AI11" s="273"/>
      <c r="AJ11" s="108"/>
      <c r="AK11" s="73"/>
      <c r="AL11" s="294"/>
      <c r="AM11" s="148"/>
      <c r="AN11" s="252"/>
      <c r="AO11" s="252"/>
      <c r="AP11" s="252"/>
      <c r="AQ11" s="252"/>
      <c r="AR11" s="252"/>
      <c r="AS11" s="274"/>
      <c r="AT11" s="274"/>
      <c r="AU11" s="180"/>
      <c r="AV11" s="148"/>
      <c r="AW11" s="275"/>
      <c r="AX11" s="73"/>
      <c r="AY11" s="273"/>
      <c r="AZ11" s="275"/>
      <c r="BA11" s="73"/>
      <c r="BB11" s="180"/>
      <c r="BC11" s="275"/>
      <c r="BD11" s="73"/>
      <c r="BE11" s="180"/>
      <c r="BF11" s="275"/>
      <c r="BG11" s="73"/>
      <c r="BH11" s="274"/>
      <c r="BI11" s="148"/>
      <c r="BJ11" s="251"/>
      <c r="BK11" s="251"/>
      <c r="BL11" s="251"/>
      <c r="BM11" s="276"/>
      <c r="BN11" s="274"/>
      <c r="BO11" s="274"/>
      <c r="BP11" s="274"/>
      <c r="BQ11" s="274"/>
      <c r="BR11" s="274"/>
      <c r="BS11" s="180"/>
      <c r="BT11" s="148"/>
      <c r="BU11" s="275"/>
      <c r="BV11" s="275"/>
      <c r="BW11" s="277"/>
      <c r="BX11" s="275"/>
      <c r="BY11" s="275"/>
      <c r="BZ11" s="275"/>
      <c r="CA11" s="275"/>
      <c r="CB11" s="275"/>
      <c r="CC11" s="180"/>
      <c r="CD11" s="148"/>
      <c r="CE11" s="149"/>
      <c r="CF11" s="149"/>
      <c r="CG11" s="149"/>
      <c r="CH11" s="149"/>
      <c r="CI11" s="149"/>
      <c r="CJ11" s="149"/>
      <c r="CK11" s="149"/>
      <c r="CL11" s="149"/>
      <c r="CM11" s="278"/>
      <c r="CN11" s="148"/>
      <c r="CO11" s="108"/>
      <c r="CP11" s="279"/>
      <c r="CQ11" s="108"/>
      <c r="CR11" s="108"/>
      <c r="CS11" s="108"/>
      <c r="CT11" s="108"/>
      <c r="CU11" s="108"/>
      <c r="CV11" s="280"/>
      <c r="CW11" s="180"/>
      <c r="CX11" s="148"/>
      <c r="CY11" s="281"/>
      <c r="CZ11" s="281"/>
      <c r="DA11" s="281"/>
      <c r="DB11" s="281"/>
      <c r="DC11" s="281"/>
      <c r="DD11" s="281"/>
      <c r="DE11" s="281"/>
      <c r="DF11" s="281"/>
      <c r="DG11" s="278"/>
      <c r="DH11" s="148"/>
      <c r="DI11" s="275"/>
      <c r="DJ11" s="73"/>
      <c r="DK11" s="296"/>
      <c r="DL11" s="282"/>
      <c r="DM11" s="73"/>
      <c r="DN11" s="297"/>
      <c r="DO11" s="298"/>
      <c r="DP11" s="275"/>
      <c r="DQ11" s="73"/>
      <c r="DR11" s="73"/>
      <c r="DS11" s="275"/>
      <c r="DT11" s="284"/>
      <c r="DU11" s="285"/>
      <c r="DV11" s="148"/>
      <c r="DW11" s="285"/>
      <c r="DX11" s="285"/>
      <c r="DY11" s="285"/>
      <c r="DZ11" s="285"/>
      <c r="EA11" s="285"/>
      <c r="EB11" s="298"/>
      <c r="EC11" s="148"/>
      <c r="ED11" s="108"/>
      <c r="EE11" s="286"/>
      <c r="EF11" s="286"/>
      <c r="EG11" s="287"/>
      <c r="EH11" s="287"/>
      <c r="EI11" s="287"/>
      <c r="EJ11" s="148"/>
      <c r="EK11" s="288"/>
      <c r="EL11" s="275"/>
      <c r="EM11" s="275"/>
      <c r="EN11" s="275"/>
      <c r="EO11" s="280"/>
      <c r="EP11" s="280"/>
      <c r="EQ11" s="275"/>
      <c r="ER11" s="275"/>
      <c r="ES11" s="289"/>
      <c r="ET11" s="148"/>
      <c r="EU11" s="275"/>
      <c r="EV11" s="73"/>
      <c r="EW11" s="298"/>
      <c r="EX11" s="275"/>
      <c r="EY11" s="73"/>
      <c r="EZ11" s="299"/>
      <c r="FA11" s="275"/>
      <c r="FB11" s="73"/>
      <c r="FC11" s="180"/>
      <c r="FD11" s="148"/>
      <c r="FE11" s="290"/>
      <c r="FF11" s="290"/>
      <c r="FG11" s="286"/>
      <c r="FH11" s="285"/>
      <c r="FI11" s="285"/>
      <c r="FJ11" s="205"/>
      <c r="FK11" s="275"/>
      <c r="FL11" s="291"/>
      <c r="FM11" s="184"/>
      <c r="FN11" s="148"/>
      <c r="FO11" s="288"/>
      <c r="FP11" s="275"/>
      <c r="FQ11" s="275"/>
      <c r="FR11" s="275"/>
      <c r="FS11" s="280"/>
      <c r="FT11" s="280"/>
      <c r="FU11" s="275"/>
      <c r="FV11" s="275"/>
      <c r="FW11" s="148"/>
      <c r="FX11" s="292"/>
      <c r="FY11" s="292"/>
      <c r="FZ11" s="292"/>
      <c r="GA11" s="292"/>
      <c r="GB11" s="292"/>
      <c r="GC11" s="292"/>
      <c r="GD11" s="292"/>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row>
    <row r="12" spans="1:246" ht="12" customHeight="1">
      <c r="A12" s="57" t="s">
        <v>205</v>
      </c>
      <c r="B12" s="270">
        <v>925.896</v>
      </c>
      <c r="C12" s="270">
        <v>1005.877</v>
      </c>
      <c r="D12" s="60">
        <f t="shared" si="0"/>
        <v>0.0863822718750269</v>
      </c>
      <c r="E12" s="58">
        <v>250.104</v>
      </c>
      <c r="F12" s="270">
        <v>243.623</v>
      </c>
      <c r="G12" s="271">
        <f t="shared" si="1"/>
        <v>-0.025913220100438283</v>
      </c>
      <c r="H12" s="213"/>
      <c r="I12" s="272"/>
      <c r="J12" s="148"/>
      <c r="K12" s="250"/>
      <c r="L12" s="75"/>
      <c r="M12" s="76"/>
      <c r="N12" s="251"/>
      <c r="O12" s="250"/>
      <c r="P12" s="75"/>
      <c r="Q12" s="252"/>
      <c r="R12" s="67"/>
      <c r="S12" s="152"/>
      <c r="X12" s="9"/>
      <c r="Z12" s="152"/>
      <c r="AB12" s="148"/>
      <c r="AC12" s="108"/>
      <c r="AD12" s="73"/>
      <c r="AE12" s="108"/>
      <c r="AF12" s="73"/>
      <c r="AG12" s="108"/>
      <c r="AH12" s="73"/>
      <c r="AI12" s="273"/>
      <c r="AJ12" s="108"/>
      <c r="AK12" s="73"/>
      <c r="AL12" s="294"/>
      <c r="AM12" s="148"/>
      <c r="AN12" s="252"/>
      <c r="AO12" s="252"/>
      <c r="AP12" s="252"/>
      <c r="AQ12" s="252"/>
      <c r="AR12" s="252"/>
      <c r="AS12" s="274"/>
      <c r="AT12" s="274"/>
      <c r="AV12" s="148"/>
      <c r="AW12" s="275"/>
      <c r="AX12" s="73"/>
      <c r="AY12" s="273"/>
      <c r="AZ12" s="275"/>
      <c r="BA12" s="73"/>
      <c r="BC12" s="275"/>
      <c r="BD12" s="73"/>
      <c r="BF12" s="275"/>
      <c r="BG12" s="73"/>
      <c r="BH12" s="274"/>
      <c r="BI12" s="148"/>
      <c r="BJ12" s="251"/>
      <c r="BK12" s="251"/>
      <c r="BL12" s="251"/>
      <c r="BM12" s="276"/>
      <c r="BN12" s="274"/>
      <c r="BO12" s="274"/>
      <c r="BP12" s="274"/>
      <c r="BQ12" s="274"/>
      <c r="BR12" s="274"/>
      <c r="BT12" s="148"/>
      <c r="BU12" s="275"/>
      <c r="BV12" s="275"/>
      <c r="BW12" s="277"/>
      <c r="BX12" s="275"/>
      <c r="BY12" s="275"/>
      <c r="BZ12" s="275"/>
      <c r="CA12" s="275"/>
      <c r="CB12" s="275"/>
      <c r="CD12" s="148"/>
      <c r="CE12" s="149"/>
      <c r="CF12" s="149"/>
      <c r="CG12" s="149"/>
      <c r="CH12" s="149"/>
      <c r="CI12" s="149"/>
      <c r="CJ12" s="149"/>
      <c r="CK12" s="149"/>
      <c r="CL12" s="149"/>
      <c r="CM12" s="278"/>
      <c r="CN12" s="148"/>
      <c r="CO12" s="108"/>
      <c r="CP12" s="279"/>
      <c r="CQ12" s="108"/>
      <c r="CR12" s="108"/>
      <c r="CS12" s="108"/>
      <c r="CT12" s="108"/>
      <c r="CU12" s="108"/>
      <c r="CV12" s="280"/>
      <c r="CX12" s="148"/>
      <c r="CY12" s="281"/>
      <c r="CZ12" s="281"/>
      <c r="DA12" s="281"/>
      <c r="DB12" s="281"/>
      <c r="DC12" s="281"/>
      <c r="DD12" s="281"/>
      <c r="DE12" s="281"/>
      <c r="DF12" s="281"/>
      <c r="DG12" s="278"/>
      <c r="DH12" s="148"/>
      <c r="DI12" s="275"/>
      <c r="DJ12" s="73"/>
      <c r="DK12" s="296"/>
      <c r="DL12" s="282"/>
      <c r="DM12" s="73"/>
      <c r="DN12" s="297"/>
      <c r="DO12" s="298"/>
      <c r="DP12" s="275"/>
      <c r="DQ12" s="73"/>
      <c r="DR12" s="73"/>
      <c r="DS12" s="275"/>
      <c r="DT12" s="284"/>
      <c r="DU12" s="285"/>
      <c r="DV12" s="148"/>
      <c r="DW12" s="285"/>
      <c r="DX12" s="285"/>
      <c r="DY12" s="285"/>
      <c r="DZ12" s="285"/>
      <c r="EA12" s="285"/>
      <c r="EB12" s="298"/>
      <c r="EC12" s="148"/>
      <c r="ED12" s="108"/>
      <c r="EE12" s="286"/>
      <c r="EF12" s="286"/>
      <c r="EG12" s="287"/>
      <c r="EH12" s="287"/>
      <c r="EI12" s="287"/>
      <c r="EJ12" s="148"/>
      <c r="EK12" s="288"/>
      <c r="EL12" s="275"/>
      <c r="EM12" s="275"/>
      <c r="EN12" s="275"/>
      <c r="EO12" s="280"/>
      <c r="EP12" s="280"/>
      <c r="EQ12" s="275"/>
      <c r="ER12" s="275"/>
      <c r="ES12" s="289"/>
      <c r="ET12" s="148"/>
      <c r="EU12" s="275"/>
      <c r="EV12" s="73"/>
      <c r="EW12" s="298"/>
      <c r="EX12" s="275"/>
      <c r="EY12" s="73"/>
      <c r="EZ12" s="299"/>
      <c r="FA12" s="275"/>
      <c r="FB12" s="73"/>
      <c r="FD12" s="148"/>
      <c r="FE12" s="290"/>
      <c r="FF12" s="290"/>
      <c r="FG12" s="286"/>
      <c r="FH12" s="285"/>
      <c r="FI12" s="285"/>
      <c r="FJ12" s="205"/>
      <c r="FK12" s="275"/>
      <c r="FL12" s="291"/>
      <c r="FM12" s="184"/>
      <c r="FN12" s="148"/>
      <c r="FO12" s="288"/>
      <c r="FP12" s="275"/>
      <c r="FQ12" s="275"/>
      <c r="FR12" s="275"/>
      <c r="FS12" s="280"/>
      <c r="FT12" s="280"/>
      <c r="FU12" s="275"/>
      <c r="FV12" s="275"/>
      <c r="FW12" s="148"/>
      <c r="FX12" s="292"/>
      <c r="FY12" s="292"/>
      <c r="FZ12" s="292"/>
      <c r="GA12" s="292"/>
      <c r="GB12" s="292"/>
      <c r="GC12" s="292"/>
      <c r="GD12" s="292"/>
      <c r="IL12" s="6"/>
    </row>
    <row r="13" spans="1:245" s="13" customFormat="1" ht="12" customHeight="1">
      <c r="A13" s="68" t="s">
        <v>206</v>
      </c>
      <c r="B13" s="108">
        <v>867.27</v>
      </c>
      <c r="C13" s="108">
        <v>881.9363000000001</v>
      </c>
      <c r="D13" s="71">
        <f t="shared" si="0"/>
        <v>0.016910881271115175</v>
      </c>
      <c r="E13" s="69">
        <v>157.4019</v>
      </c>
      <c r="F13" s="108">
        <v>145.90959999999998</v>
      </c>
      <c r="G13" s="293">
        <f t="shared" si="1"/>
        <v>-0.07301246045949905</v>
      </c>
      <c r="H13" s="213"/>
      <c r="I13" s="272"/>
      <c r="J13" s="148"/>
      <c r="K13" s="250"/>
      <c r="L13" s="75"/>
      <c r="M13" s="76"/>
      <c r="N13" s="251"/>
      <c r="O13" s="250"/>
      <c r="P13" s="75"/>
      <c r="Q13" s="252"/>
      <c r="R13" s="67"/>
      <c r="S13" s="152"/>
      <c r="T13" s="152"/>
      <c r="U13" s="152"/>
      <c r="V13" s="152"/>
      <c r="W13" s="152"/>
      <c r="X13" s="9"/>
      <c r="Y13" s="9"/>
      <c r="Z13" s="152"/>
      <c r="AA13" s="152"/>
      <c r="AB13" s="148"/>
      <c r="AC13" s="108"/>
      <c r="AD13" s="73"/>
      <c r="AE13" s="108"/>
      <c r="AF13" s="73"/>
      <c r="AG13" s="108"/>
      <c r="AH13" s="73"/>
      <c r="AI13" s="273"/>
      <c r="AJ13" s="108"/>
      <c r="AK13" s="73"/>
      <c r="AL13" s="294"/>
      <c r="AM13" s="148"/>
      <c r="AN13" s="252"/>
      <c r="AO13" s="252"/>
      <c r="AP13" s="252"/>
      <c r="AQ13" s="252"/>
      <c r="AR13" s="252"/>
      <c r="AS13" s="274"/>
      <c r="AT13" s="274"/>
      <c r="AU13" s="180"/>
      <c r="AV13" s="148"/>
      <c r="AW13" s="275"/>
      <c r="AX13" s="73"/>
      <c r="AY13" s="273"/>
      <c r="AZ13" s="275"/>
      <c r="BA13" s="73"/>
      <c r="BB13" s="180"/>
      <c r="BC13" s="275"/>
      <c r="BD13" s="73"/>
      <c r="BE13" s="180"/>
      <c r="BF13" s="275"/>
      <c r="BG13" s="73"/>
      <c r="BH13" s="274"/>
      <c r="BI13" s="148"/>
      <c r="BJ13" s="251"/>
      <c r="BK13" s="251"/>
      <c r="BL13" s="251"/>
      <c r="BM13" s="276"/>
      <c r="BN13" s="274"/>
      <c r="BO13" s="274"/>
      <c r="BP13" s="274"/>
      <c r="BQ13" s="274"/>
      <c r="BR13" s="274"/>
      <c r="BS13" s="180"/>
      <c r="BT13" s="148"/>
      <c r="BU13" s="275"/>
      <c r="BV13" s="275"/>
      <c r="BW13" s="277"/>
      <c r="BX13" s="275"/>
      <c r="BY13" s="275"/>
      <c r="BZ13" s="275"/>
      <c r="CA13" s="275"/>
      <c r="CB13" s="275"/>
      <c r="CC13" s="180"/>
      <c r="CD13" s="148"/>
      <c r="CE13" s="149"/>
      <c r="CF13" s="149"/>
      <c r="CG13" s="149"/>
      <c r="CH13" s="149"/>
      <c r="CI13" s="149"/>
      <c r="CJ13" s="149"/>
      <c r="CK13" s="149"/>
      <c r="CL13" s="149"/>
      <c r="CM13" s="278"/>
      <c r="CN13" s="148"/>
      <c r="CO13" s="108"/>
      <c r="CP13" s="279"/>
      <c r="CQ13" s="108"/>
      <c r="CR13" s="108"/>
      <c r="CS13" s="108"/>
      <c r="CT13" s="108"/>
      <c r="CU13" s="108"/>
      <c r="CV13" s="280"/>
      <c r="CW13" s="180"/>
      <c r="CX13" s="148"/>
      <c r="CY13" s="281"/>
      <c r="CZ13" s="281"/>
      <c r="DA13" s="281"/>
      <c r="DB13" s="281"/>
      <c r="DC13" s="281"/>
      <c r="DD13" s="281"/>
      <c r="DE13" s="281"/>
      <c r="DF13" s="281"/>
      <c r="DG13" s="278"/>
      <c r="DH13" s="148"/>
      <c r="DI13" s="275"/>
      <c r="DJ13" s="73"/>
      <c r="DK13" s="296"/>
      <c r="DL13" s="282"/>
      <c r="DM13" s="73"/>
      <c r="DN13" s="297"/>
      <c r="DO13" s="298"/>
      <c r="DP13" s="275"/>
      <c r="DQ13" s="73"/>
      <c r="DR13" s="73"/>
      <c r="DS13" s="275"/>
      <c r="DT13" s="284"/>
      <c r="DU13" s="285"/>
      <c r="DV13" s="148"/>
      <c r="DW13" s="285"/>
      <c r="DX13" s="285"/>
      <c r="DY13" s="285"/>
      <c r="DZ13" s="285"/>
      <c r="EA13" s="285"/>
      <c r="EB13" s="298"/>
      <c r="EC13" s="148"/>
      <c r="ED13" s="108"/>
      <c r="EE13" s="286"/>
      <c r="EF13" s="286"/>
      <c r="EG13" s="287"/>
      <c r="EH13" s="287"/>
      <c r="EI13" s="287"/>
      <c r="EJ13" s="148"/>
      <c r="EK13" s="288"/>
      <c r="EL13" s="275"/>
      <c r="EM13" s="275"/>
      <c r="EN13" s="275"/>
      <c r="EO13" s="280"/>
      <c r="EP13" s="280"/>
      <c r="EQ13" s="275"/>
      <c r="ER13" s="275"/>
      <c r="ES13" s="289"/>
      <c r="ET13" s="148"/>
      <c r="EU13" s="275"/>
      <c r="EV13" s="73"/>
      <c r="EW13" s="298"/>
      <c r="EX13" s="275"/>
      <c r="EY13" s="73"/>
      <c r="EZ13" s="299"/>
      <c r="FA13" s="275"/>
      <c r="FB13" s="73"/>
      <c r="FC13" s="180"/>
      <c r="FD13" s="148"/>
      <c r="FE13" s="290"/>
      <c r="FF13" s="290"/>
      <c r="FG13" s="286"/>
      <c r="FH13" s="285"/>
      <c r="FI13" s="285"/>
      <c r="FJ13" s="205"/>
      <c r="FK13" s="275"/>
      <c r="FL13" s="291"/>
      <c r="FM13" s="184"/>
      <c r="FN13" s="148"/>
      <c r="FO13" s="288"/>
      <c r="FP13" s="275"/>
      <c r="FQ13" s="275"/>
      <c r="FR13" s="275"/>
      <c r="FS13" s="280"/>
      <c r="FT13" s="280"/>
      <c r="FU13" s="275"/>
      <c r="FV13" s="275"/>
      <c r="FW13" s="148"/>
      <c r="FX13" s="292"/>
      <c r="FY13" s="292"/>
      <c r="FZ13" s="292"/>
      <c r="GA13" s="292"/>
      <c r="GB13" s="292"/>
      <c r="GC13" s="292"/>
      <c r="GD13" s="292"/>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row>
    <row r="14" spans="1:246" ht="12" customHeight="1">
      <c r="A14" s="57" t="s">
        <v>207</v>
      </c>
      <c r="B14" s="270">
        <v>482.554071</v>
      </c>
      <c r="C14" s="270">
        <v>498.251302</v>
      </c>
      <c r="D14" s="60">
        <f t="shared" si="0"/>
        <v>0.03252947585225119</v>
      </c>
      <c r="E14" s="58">
        <v>132.820495</v>
      </c>
      <c r="F14" s="270">
        <v>116.816168</v>
      </c>
      <c r="G14" s="271">
        <f t="shared" si="1"/>
        <v>-0.12049591442947105</v>
      </c>
      <c r="H14" s="213"/>
      <c r="I14" s="272"/>
      <c r="J14" s="148"/>
      <c r="K14" s="250"/>
      <c r="L14" s="75"/>
      <c r="M14" s="76"/>
      <c r="N14" s="251"/>
      <c r="O14" s="250"/>
      <c r="P14" s="75"/>
      <c r="Q14" s="252"/>
      <c r="R14" s="67"/>
      <c r="S14" s="152"/>
      <c r="X14" s="9"/>
      <c r="Z14" s="152"/>
      <c r="AB14" s="148"/>
      <c r="AC14" s="108"/>
      <c r="AD14" s="73"/>
      <c r="AE14" s="108"/>
      <c r="AF14" s="73"/>
      <c r="AG14" s="108"/>
      <c r="AH14" s="73"/>
      <c r="AI14" s="273"/>
      <c r="AJ14" s="108"/>
      <c r="AK14" s="73"/>
      <c r="AL14" s="294"/>
      <c r="AM14" s="148"/>
      <c r="AN14" s="252"/>
      <c r="AO14" s="252"/>
      <c r="AP14" s="252"/>
      <c r="AQ14" s="252"/>
      <c r="AR14" s="252"/>
      <c r="AS14" s="274"/>
      <c r="AT14" s="274"/>
      <c r="AV14" s="148"/>
      <c r="AW14" s="275"/>
      <c r="AX14" s="73"/>
      <c r="AY14" s="273"/>
      <c r="AZ14" s="275"/>
      <c r="BA14" s="73"/>
      <c r="BC14" s="275"/>
      <c r="BD14" s="73"/>
      <c r="BF14" s="275"/>
      <c r="BG14" s="73"/>
      <c r="BH14" s="274"/>
      <c r="BI14" s="148"/>
      <c r="BJ14" s="251"/>
      <c r="BK14" s="251"/>
      <c r="BL14" s="251"/>
      <c r="BM14" s="276"/>
      <c r="BN14" s="274"/>
      <c r="BO14" s="274"/>
      <c r="BP14" s="274"/>
      <c r="BQ14" s="274"/>
      <c r="BR14" s="274"/>
      <c r="BT14" s="148"/>
      <c r="BU14" s="275"/>
      <c r="BV14" s="275"/>
      <c r="BW14" s="277"/>
      <c r="BX14" s="275"/>
      <c r="BY14" s="275"/>
      <c r="BZ14" s="275"/>
      <c r="CA14" s="275"/>
      <c r="CB14" s="275"/>
      <c r="CD14" s="148"/>
      <c r="CE14" s="149"/>
      <c r="CF14" s="149"/>
      <c r="CG14" s="149"/>
      <c r="CH14" s="149"/>
      <c r="CI14" s="149"/>
      <c r="CJ14" s="149"/>
      <c r="CK14" s="149"/>
      <c r="CL14" s="149"/>
      <c r="CM14" s="278"/>
      <c r="CN14" s="148"/>
      <c r="CO14" s="108"/>
      <c r="CP14" s="279"/>
      <c r="CQ14" s="108"/>
      <c r="CR14" s="108"/>
      <c r="CS14" s="108"/>
      <c r="CT14" s="108"/>
      <c r="CU14" s="108"/>
      <c r="CV14" s="280"/>
      <c r="CX14" s="148"/>
      <c r="CY14" s="281"/>
      <c r="CZ14" s="281"/>
      <c r="DA14" s="281"/>
      <c r="DB14" s="281"/>
      <c r="DC14" s="281"/>
      <c r="DD14" s="281"/>
      <c r="DE14" s="281"/>
      <c r="DF14" s="281"/>
      <c r="DG14" s="278"/>
      <c r="DH14" s="148"/>
      <c r="DI14" s="275"/>
      <c r="DJ14" s="73"/>
      <c r="DK14" s="296"/>
      <c r="DL14" s="282"/>
      <c r="DM14" s="73"/>
      <c r="DN14" s="297"/>
      <c r="DO14" s="298"/>
      <c r="DP14" s="275"/>
      <c r="DQ14" s="73"/>
      <c r="DR14" s="73"/>
      <c r="DS14" s="275"/>
      <c r="DT14" s="300"/>
      <c r="DU14" s="285"/>
      <c r="DV14" s="148"/>
      <c r="DW14" s="285"/>
      <c r="DX14" s="285"/>
      <c r="DY14" s="285"/>
      <c r="DZ14" s="285"/>
      <c r="EA14" s="285"/>
      <c r="EB14" s="298"/>
      <c r="EC14" s="148"/>
      <c r="ED14" s="108"/>
      <c r="EE14" s="286"/>
      <c r="EF14" s="286"/>
      <c r="EG14" s="287"/>
      <c r="EH14" s="287"/>
      <c r="EI14" s="287"/>
      <c r="EJ14" s="148"/>
      <c r="EK14" s="288"/>
      <c r="EL14" s="275"/>
      <c r="EM14" s="275"/>
      <c r="EN14" s="275"/>
      <c r="EO14" s="280"/>
      <c r="EP14" s="280"/>
      <c r="EQ14" s="275"/>
      <c r="ER14" s="275"/>
      <c r="ES14" s="289"/>
      <c r="ET14" s="148"/>
      <c r="EU14" s="275"/>
      <c r="EV14" s="73"/>
      <c r="EW14" s="298"/>
      <c r="EX14" s="275"/>
      <c r="EY14" s="73"/>
      <c r="EZ14" s="299"/>
      <c r="FA14" s="275"/>
      <c r="FB14" s="73"/>
      <c r="FD14" s="148"/>
      <c r="FE14" s="290"/>
      <c r="FF14" s="290"/>
      <c r="FG14" s="286"/>
      <c r="FH14" s="285"/>
      <c r="FI14" s="285"/>
      <c r="FJ14" s="205"/>
      <c r="FK14" s="275"/>
      <c r="FL14" s="291"/>
      <c r="FM14" s="184"/>
      <c r="FN14" s="148"/>
      <c r="FO14" s="288"/>
      <c r="FP14" s="275"/>
      <c r="FQ14" s="275"/>
      <c r="FR14" s="275"/>
      <c r="FS14" s="280"/>
      <c r="FT14" s="280"/>
      <c r="FU14" s="275"/>
      <c r="FV14" s="275"/>
      <c r="FW14" s="148"/>
      <c r="FX14" s="292"/>
      <c r="FY14" s="292"/>
      <c r="FZ14" s="292"/>
      <c r="GA14" s="292"/>
      <c r="GB14" s="292"/>
      <c r="GC14" s="292"/>
      <c r="GD14" s="292"/>
      <c r="GE14" s="90"/>
      <c r="IL14" s="6"/>
    </row>
    <row r="15" spans="1:245" s="13" customFormat="1" ht="12" customHeight="1">
      <c r="A15" s="68" t="s">
        <v>208</v>
      </c>
      <c r="B15" s="108">
        <v>513.392054</v>
      </c>
      <c r="C15" s="108">
        <v>519.583613</v>
      </c>
      <c r="D15" s="71">
        <f t="shared" si="0"/>
        <v>0.012060099005739566</v>
      </c>
      <c r="E15" s="69">
        <v>119.757419</v>
      </c>
      <c r="F15" s="108">
        <v>121.81357199999998</v>
      </c>
      <c r="G15" s="293">
        <f t="shared" si="1"/>
        <v>0.017169316249208588</v>
      </c>
      <c r="H15" s="213"/>
      <c r="I15" s="272"/>
      <c r="J15" s="148"/>
      <c r="K15" s="250"/>
      <c r="L15" s="75"/>
      <c r="M15" s="76"/>
      <c r="N15" s="251"/>
      <c r="O15" s="250"/>
      <c r="P15" s="75"/>
      <c r="Q15" s="252"/>
      <c r="R15" s="67"/>
      <c r="S15" s="152"/>
      <c r="T15" s="152"/>
      <c r="U15" s="152"/>
      <c r="V15" s="152"/>
      <c r="W15" s="152"/>
      <c r="X15" s="9"/>
      <c r="Y15" s="9"/>
      <c r="Z15" s="152"/>
      <c r="AA15" s="152"/>
      <c r="AB15" s="148"/>
      <c r="AC15" s="108"/>
      <c r="AD15" s="73"/>
      <c r="AE15" s="108"/>
      <c r="AF15" s="73"/>
      <c r="AG15" s="108"/>
      <c r="AH15" s="73"/>
      <c r="AI15" s="273"/>
      <c r="AJ15" s="108"/>
      <c r="AK15" s="73"/>
      <c r="AL15" s="294"/>
      <c r="AM15" s="148"/>
      <c r="AN15" s="252"/>
      <c r="AO15" s="252"/>
      <c r="AP15" s="252"/>
      <c r="AQ15" s="252"/>
      <c r="AR15" s="252"/>
      <c r="AS15" s="274"/>
      <c r="AT15" s="274"/>
      <c r="AU15" s="180"/>
      <c r="AV15" s="148"/>
      <c r="AW15" s="275"/>
      <c r="AX15" s="73"/>
      <c r="AY15" s="273"/>
      <c r="AZ15" s="275"/>
      <c r="BA15" s="73"/>
      <c r="BB15" s="180"/>
      <c r="BC15" s="275"/>
      <c r="BD15" s="73"/>
      <c r="BE15" s="180"/>
      <c r="BF15" s="275"/>
      <c r="BG15" s="73"/>
      <c r="BH15" s="274"/>
      <c r="BI15" s="148"/>
      <c r="BJ15" s="251"/>
      <c r="BK15" s="251"/>
      <c r="BL15" s="251"/>
      <c r="BM15" s="276"/>
      <c r="BN15" s="274"/>
      <c r="BO15" s="274"/>
      <c r="BP15" s="274"/>
      <c r="BQ15" s="274"/>
      <c r="BR15" s="274"/>
      <c r="BS15" s="180"/>
      <c r="BT15" s="148"/>
      <c r="BU15" s="275"/>
      <c r="BV15" s="275"/>
      <c r="BW15" s="277"/>
      <c r="BX15" s="275"/>
      <c r="BY15" s="275"/>
      <c r="BZ15" s="275"/>
      <c r="CA15" s="275"/>
      <c r="CB15" s="275"/>
      <c r="CC15" s="180"/>
      <c r="CD15" s="148"/>
      <c r="CE15" s="149"/>
      <c r="CF15" s="149"/>
      <c r="CG15" s="149"/>
      <c r="CH15" s="149"/>
      <c r="CI15" s="149"/>
      <c r="CJ15" s="149"/>
      <c r="CK15" s="149"/>
      <c r="CL15" s="149"/>
      <c r="CM15" s="278"/>
      <c r="CN15" s="148"/>
      <c r="CO15" s="108"/>
      <c r="CP15" s="279"/>
      <c r="CQ15" s="108"/>
      <c r="CR15" s="108"/>
      <c r="CS15" s="108"/>
      <c r="CT15" s="108"/>
      <c r="CU15" s="108"/>
      <c r="CV15" s="280"/>
      <c r="CW15" s="180"/>
      <c r="CX15" s="148"/>
      <c r="CY15" s="281"/>
      <c r="CZ15" s="281"/>
      <c r="DA15" s="281"/>
      <c r="DB15" s="281"/>
      <c r="DC15" s="281"/>
      <c r="DD15" s="281"/>
      <c r="DE15" s="281"/>
      <c r="DF15" s="281"/>
      <c r="DG15" s="278"/>
      <c r="DH15" s="148"/>
      <c r="DI15" s="275"/>
      <c r="DJ15" s="73"/>
      <c r="DK15" s="296"/>
      <c r="DL15" s="282"/>
      <c r="DM15" s="73"/>
      <c r="DN15" s="297"/>
      <c r="DO15" s="298"/>
      <c r="DP15" s="275"/>
      <c r="DQ15" s="73"/>
      <c r="DR15" s="73"/>
      <c r="DS15" s="275"/>
      <c r="DT15" s="301"/>
      <c r="DU15" s="285"/>
      <c r="DV15" s="148"/>
      <c r="DW15" s="285"/>
      <c r="DX15" s="285"/>
      <c r="DY15" s="285"/>
      <c r="DZ15" s="285"/>
      <c r="EA15" s="285"/>
      <c r="EB15" s="298"/>
      <c r="EC15" s="148"/>
      <c r="ED15" s="108"/>
      <c r="EE15" s="286"/>
      <c r="EF15" s="286"/>
      <c r="EG15" s="287"/>
      <c r="EH15" s="287"/>
      <c r="EI15" s="287"/>
      <c r="EJ15" s="148"/>
      <c r="EK15" s="288"/>
      <c r="EL15" s="275"/>
      <c r="EM15" s="275"/>
      <c r="EN15" s="275"/>
      <c r="EO15" s="280"/>
      <c r="EP15" s="280"/>
      <c r="EQ15" s="275"/>
      <c r="ER15" s="275"/>
      <c r="ES15" s="289"/>
      <c r="ET15" s="148"/>
      <c r="EU15" s="275"/>
      <c r="EV15" s="73"/>
      <c r="EW15" s="298"/>
      <c r="EX15" s="275"/>
      <c r="EY15" s="73"/>
      <c r="EZ15" s="299"/>
      <c r="FA15" s="275"/>
      <c r="FB15" s="73"/>
      <c r="FC15" s="180"/>
      <c r="FD15" s="148"/>
      <c r="FE15" s="290"/>
      <c r="FF15" s="290"/>
      <c r="FG15" s="286"/>
      <c r="FH15" s="285"/>
      <c r="FI15" s="285"/>
      <c r="FJ15" s="205"/>
      <c r="FK15" s="178"/>
      <c r="FL15" s="291"/>
      <c r="FM15" s="184"/>
      <c r="FN15" s="148"/>
      <c r="FO15" s="288"/>
      <c r="FP15" s="275"/>
      <c r="FQ15" s="275"/>
      <c r="FR15" s="275"/>
      <c r="FS15" s="280"/>
      <c r="FT15" s="280"/>
      <c r="FU15" s="275"/>
      <c r="FV15" s="275"/>
      <c r="FW15" s="148"/>
      <c r="FX15" s="292"/>
      <c r="FY15" s="292"/>
      <c r="FZ15" s="292"/>
      <c r="GA15" s="292"/>
      <c r="GB15" s="292"/>
      <c r="GC15" s="292"/>
      <c r="GD15" s="292"/>
      <c r="GE15" s="90"/>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row>
    <row r="16" spans="1:246" ht="12" customHeight="1">
      <c r="A16" s="57" t="s">
        <v>209</v>
      </c>
      <c r="B16" s="270">
        <v>415.74536</v>
      </c>
      <c r="C16" s="270">
        <v>429.706077</v>
      </c>
      <c r="D16" s="60">
        <f t="shared" si="0"/>
        <v>0.033579970682054094</v>
      </c>
      <c r="E16" s="58">
        <v>77.083294</v>
      </c>
      <c r="F16" s="270">
        <v>70.028205</v>
      </c>
      <c r="G16" s="271">
        <f t="shared" si="1"/>
        <v>-0.0915255256216736</v>
      </c>
      <c r="H16" s="213"/>
      <c r="I16" s="272"/>
      <c r="J16" s="148"/>
      <c r="K16" s="250"/>
      <c r="L16" s="75"/>
      <c r="M16" s="76"/>
      <c r="N16" s="251"/>
      <c r="O16" s="250"/>
      <c r="P16" s="75"/>
      <c r="Q16" s="252"/>
      <c r="R16" s="67"/>
      <c r="S16" s="152"/>
      <c r="X16" s="9"/>
      <c r="Z16" s="152"/>
      <c r="AB16" s="148"/>
      <c r="AC16" s="108"/>
      <c r="AD16" s="73"/>
      <c r="AE16" s="108"/>
      <c r="AF16" s="73"/>
      <c r="AG16" s="108"/>
      <c r="AH16" s="73"/>
      <c r="AI16" s="273"/>
      <c r="AJ16" s="108"/>
      <c r="AK16" s="73"/>
      <c r="AL16" s="294"/>
      <c r="AM16" s="148"/>
      <c r="AN16" s="252"/>
      <c r="AO16" s="252"/>
      <c r="AP16" s="252"/>
      <c r="AQ16" s="252"/>
      <c r="AR16" s="252"/>
      <c r="AS16" s="274"/>
      <c r="AT16" s="274"/>
      <c r="AV16" s="148"/>
      <c r="AW16" s="275"/>
      <c r="AX16" s="73"/>
      <c r="AY16" s="273"/>
      <c r="AZ16" s="275"/>
      <c r="BA16" s="73"/>
      <c r="BC16" s="275"/>
      <c r="BD16" s="73"/>
      <c r="BF16" s="275"/>
      <c r="BG16" s="73"/>
      <c r="BH16" s="274"/>
      <c r="BI16" s="148"/>
      <c r="BJ16" s="251"/>
      <c r="BK16" s="251"/>
      <c r="BL16" s="251"/>
      <c r="BM16" s="276"/>
      <c r="BN16" s="274"/>
      <c r="BO16" s="274"/>
      <c r="BP16" s="274"/>
      <c r="BQ16" s="274"/>
      <c r="BR16" s="274"/>
      <c r="BT16" s="148"/>
      <c r="BU16" s="275"/>
      <c r="BV16" s="275"/>
      <c r="BW16" s="277"/>
      <c r="BX16" s="275"/>
      <c r="BY16" s="275"/>
      <c r="BZ16" s="275"/>
      <c r="CA16" s="275"/>
      <c r="CB16" s="275"/>
      <c r="CD16" s="148"/>
      <c r="CE16" s="149"/>
      <c r="CF16" s="149"/>
      <c r="CG16" s="149"/>
      <c r="CH16" s="149"/>
      <c r="CI16" s="149"/>
      <c r="CJ16" s="149"/>
      <c r="CK16" s="149"/>
      <c r="CL16" s="149"/>
      <c r="CM16" s="278"/>
      <c r="CN16" s="148"/>
      <c r="CO16" s="108"/>
      <c r="CP16" s="279"/>
      <c r="CQ16" s="108"/>
      <c r="CR16" s="108"/>
      <c r="CS16" s="108"/>
      <c r="CT16" s="108"/>
      <c r="CU16" s="108"/>
      <c r="CV16" s="280"/>
      <c r="CX16" s="148"/>
      <c r="CY16" s="281"/>
      <c r="CZ16" s="281"/>
      <c r="DA16" s="281"/>
      <c r="DB16" s="281"/>
      <c r="DC16" s="281"/>
      <c r="DD16" s="281"/>
      <c r="DE16" s="281"/>
      <c r="DF16" s="281"/>
      <c r="DG16" s="278"/>
      <c r="DH16" s="148"/>
      <c r="DI16" s="275"/>
      <c r="DJ16" s="73"/>
      <c r="DK16" s="296"/>
      <c r="DL16" s="282"/>
      <c r="DM16" s="73"/>
      <c r="DN16" s="297"/>
      <c r="DO16" s="298"/>
      <c r="DP16" s="275"/>
      <c r="DQ16" s="73"/>
      <c r="DR16" s="73"/>
      <c r="DS16" s="275"/>
      <c r="DT16" s="284"/>
      <c r="DU16" s="285"/>
      <c r="DV16" s="148"/>
      <c r="DW16" s="285"/>
      <c r="DX16" s="285"/>
      <c r="DY16" s="285"/>
      <c r="DZ16" s="285"/>
      <c r="EA16" s="285"/>
      <c r="EB16" s="298"/>
      <c r="EC16" s="148"/>
      <c r="ED16" s="108"/>
      <c r="EE16" s="286"/>
      <c r="EF16" s="286"/>
      <c r="EG16" s="287"/>
      <c r="EH16" s="287"/>
      <c r="EI16" s="287"/>
      <c r="EJ16" s="148"/>
      <c r="EK16" s="288"/>
      <c r="EL16" s="275"/>
      <c r="EM16" s="275"/>
      <c r="EN16" s="275"/>
      <c r="EO16" s="280"/>
      <c r="EP16" s="280"/>
      <c r="EQ16" s="275"/>
      <c r="ER16" s="275"/>
      <c r="ES16" s="289"/>
      <c r="ET16" s="148"/>
      <c r="EU16" s="275"/>
      <c r="EV16" s="73"/>
      <c r="EW16" s="298"/>
      <c r="EX16" s="275"/>
      <c r="EY16" s="73"/>
      <c r="EZ16" s="299"/>
      <c r="FA16" s="275"/>
      <c r="FB16" s="73"/>
      <c r="FD16" s="148"/>
      <c r="FE16" s="290"/>
      <c r="FF16" s="290"/>
      <c r="FG16" s="286"/>
      <c r="FH16" s="285"/>
      <c r="FI16" s="285"/>
      <c r="FJ16" s="205"/>
      <c r="FK16" s="275"/>
      <c r="FL16" s="291"/>
      <c r="FM16" s="184"/>
      <c r="FN16" s="148"/>
      <c r="FO16" s="288"/>
      <c r="FP16" s="275"/>
      <c r="FQ16" s="275"/>
      <c r="FR16" s="275"/>
      <c r="FS16" s="280"/>
      <c r="FT16" s="280"/>
      <c r="FU16" s="275"/>
      <c r="FV16" s="275"/>
      <c r="FW16" s="148"/>
      <c r="FX16" s="292"/>
      <c r="FY16" s="292"/>
      <c r="FZ16" s="292"/>
      <c r="GA16" s="292"/>
      <c r="GB16" s="292"/>
      <c r="GC16" s="292"/>
      <c r="GD16" s="292"/>
      <c r="GE16" s="90"/>
      <c r="IL16" s="6"/>
    </row>
    <row r="17" spans="1:245" s="13" customFormat="1" ht="12" customHeight="1">
      <c r="A17" s="68" t="s">
        <v>210</v>
      </c>
      <c r="B17" s="108">
        <v>856.095</v>
      </c>
      <c r="C17" s="108">
        <v>861.457</v>
      </c>
      <c r="D17" s="71">
        <f t="shared" si="0"/>
        <v>0.006263323579742908</v>
      </c>
      <c r="E17" s="69">
        <v>274.905</v>
      </c>
      <c r="F17" s="108">
        <v>291.033</v>
      </c>
      <c r="G17" s="293">
        <f t="shared" si="1"/>
        <v>0.0586675396955314</v>
      </c>
      <c r="H17" s="213"/>
      <c r="I17" s="272"/>
      <c r="J17" s="148"/>
      <c r="K17" s="250"/>
      <c r="L17" s="75"/>
      <c r="M17" s="76"/>
      <c r="N17" s="251"/>
      <c r="O17" s="250"/>
      <c r="P17" s="75"/>
      <c r="Q17" s="252"/>
      <c r="R17" s="67"/>
      <c r="S17" s="152"/>
      <c r="T17" s="152"/>
      <c r="U17" s="152"/>
      <c r="V17" s="152"/>
      <c r="W17" s="152"/>
      <c r="X17" s="9"/>
      <c r="Y17" s="9"/>
      <c r="Z17" s="152"/>
      <c r="AA17" s="152"/>
      <c r="AB17" s="148"/>
      <c r="AC17" s="108"/>
      <c r="AD17" s="73"/>
      <c r="AE17" s="108"/>
      <c r="AF17" s="73"/>
      <c r="AG17" s="108"/>
      <c r="AH17" s="73"/>
      <c r="AI17" s="273"/>
      <c r="AJ17" s="108"/>
      <c r="AK17" s="73"/>
      <c r="AL17" s="294"/>
      <c r="AM17" s="148"/>
      <c r="AN17" s="252"/>
      <c r="AO17" s="252"/>
      <c r="AP17" s="252"/>
      <c r="AQ17" s="252"/>
      <c r="AR17" s="252"/>
      <c r="AS17" s="274"/>
      <c r="AT17" s="274"/>
      <c r="AU17" s="180"/>
      <c r="AV17" s="148"/>
      <c r="AW17" s="275"/>
      <c r="AX17" s="73"/>
      <c r="AY17" s="273"/>
      <c r="AZ17" s="275"/>
      <c r="BA17" s="73"/>
      <c r="BB17" s="180"/>
      <c r="BC17" s="275"/>
      <c r="BD17" s="73"/>
      <c r="BE17" s="180"/>
      <c r="BF17" s="275"/>
      <c r="BG17" s="73"/>
      <c r="BH17" s="274"/>
      <c r="BI17" s="148"/>
      <c r="BJ17" s="251"/>
      <c r="BK17" s="251"/>
      <c r="BL17" s="251"/>
      <c r="BM17" s="276"/>
      <c r="BN17" s="274"/>
      <c r="BO17" s="274"/>
      <c r="BP17" s="274"/>
      <c r="BQ17" s="274"/>
      <c r="BR17" s="274"/>
      <c r="BS17" s="180"/>
      <c r="BT17" s="148"/>
      <c r="BU17" s="275"/>
      <c r="BV17" s="275"/>
      <c r="BW17" s="277"/>
      <c r="BX17" s="275"/>
      <c r="BY17" s="275"/>
      <c r="BZ17" s="275"/>
      <c r="CA17" s="275"/>
      <c r="CB17" s="275"/>
      <c r="CC17" s="180"/>
      <c r="CD17" s="148"/>
      <c r="CE17" s="149"/>
      <c r="CF17" s="149"/>
      <c r="CG17" s="149"/>
      <c r="CH17" s="149"/>
      <c r="CI17" s="149"/>
      <c r="CJ17" s="149"/>
      <c r="CK17" s="149"/>
      <c r="CL17" s="149"/>
      <c r="CM17" s="278"/>
      <c r="CN17" s="148"/>
      <c r="CO17" s="108"/>
      <c r="CP17" s="279"/>
      <c r="CQ17" s="108"/>
      <c r="CR17" s="108"/>
      <c r="CS17" s="108"/>
      <c r="CT17" s="108"/>
      <c r="CU17" s="108"/>
      <c r="CV17" s="280"/>
      <c r="CW17" s="180"/>
      <c r="CX17" s="148"/>
      <c r="CY17" s="281"/>
      <c r="CZ17" s="281"/>
      <c r="DA17" s="281"/>
      <c r="DB17" s="281"/>
      <c r="DC17" s="281"/>
      <c r="DD17" s="281"/>
      <c r="DE17" s="281"/>
      <c r="DF17" s="281"/>
      <c r="DG17" s="278"/>
      <c r="DH17" s="148"/>
      <c r="DI17" s="275"/>
      <c r="DJ17" s="73"/>
      <c r="DK17" s="296"/>
      <c r="DL17" s="282"/>
      <c r="DM17" s="73"/>
      <c r="DN17" s="297"/>
      <c r="DO17" s="298"/>
      <c r="DP17" s="275"/>
      <c r="DQ17" s="73"/>
      <c r="DR17" s="73"/>
      <c r="DS17" s="275"/>
      <c r="DT17" s="284"/>
      <c r="DU17" s="285"/>
      <c r="DV17" s="148"/>
      <c r="DW17" s="285"/>
      <c r="DX17" s="285"/>
      <c r="DY17" s="285"/>
      <c r="DZ17" s="285"/>
      <c r="EA17" s="285"/>
      <c r="EB17" s="298"/>
      <c r="EC17" s="148"/>
      <c r="ED17" s="108"/>
      <c r="EE17" s="286"/>
      <c r="EF17" s="286"/>
      <c r="EG17" s="287"/>
      <c r="EH17" s="287"/>
      <c r="EI17" s="287"/>
      <c r="EJ17" s="148"/>
      <c r="EK17" s="288"/>
      <c r="EL17" s="275"/>
      <c r="EM17" s="275"/>
      <c r="EN17" s="275"/>
      <c r="EO17" s="280"/>
      <c r="EP17" s="280"/>
      <c r="EQ17" s="275"/>
      <c r="ER17" s="275"/>
      <c r="ES17" s="289"/>
      <c r="ET17" s="148"/>
      <c r="EU17" s="275"/>
      <c r="EV17" s="73"/>
      <c r="EW17" s="298"/>
      <c r="EX17" s="275"/>
      <c r="EY17" s="73"/>
      <c r="EZ17" s="299"/>
      <c r="FA17" s="275"/>
      <c r="FB17" s="73"/>
      <c r="FC17" s="180"/>
      <c r="FD17" s="148"/>
      <c r="FE17" s="290"/>
      <c r="FF17" s="290"/>
      <c r="FG17" s="286"/>
      <c r="FH17" s="285"/>
      <c r="FI17" s="285"/>
      <c r="FJ17" s="205"/>
      <c r="FK17" s="275"/>
      <c r="FL17" s="291"/>
      <c r="FM17" s="184"/>
      <c r="FN17" s="148"/>
      <c r="FO17" s="288"/>
      <c r="FP17" s="275"/>
      <c r="FQ17" s="275"/>
      <c r="FR17" s="275"/>
      <c r="FS17" s="280"/>
      <c r="FT17" s="280"/>
      <c r="FU17" s="275"/>
      <c r="FV17" s="275"/>
      <c r="FW17" s="148"/>
      <c r="FX17" s="292"/>
      <c r="FY17" s="292"/>
      <c r="FZ17" s="292"/>
      <c r="GA17" s="292"/>
      <c r="GB17" s="292"/>
      <c r="GC17" s="292"/>
      <c r="GD17" s="292"/>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row>
    <row r="18" spans="1:246" ht="12" customHeight="1">
      <c r="A18" s="57" t="s">
        <v>211</v>
      </c>
      <c r="B18" s="270">
        <v>342.4018</v>
      </c>
      <c r="C18" s="270">
        <v>351.122</v>
      </c>
      <c r="D18" s="60">
        <f t="shared" si="0"/>
        <v>0.025467739947628854</v>
      </c>
      <c r="E18" s="58">
        <v>97.1336</v>
      </c>
      <c r="F18" s="270">
        <v>107.5002</v>
      </c>
      <c r="G18" s="271">
        <f t="shared" si="1"/>
        <v>0.10672517028093265</v>
      </c>
      <c r="H18" s="213"/>
      <c r="I18" s="272"/>
      <c r="J18" s="148"/>
      <c r="K18" s="250"/>
      <c r="L18" s="75"/>
      <c r="M18" s="76"/>
      <c r="N18" s="251"/>
      <c r="O18" s="250"/>
      <c r="P18" s="75"/>
      <c r="Q18" s="252"/>
      <c r="R18" s="67"/>
      <c r="S18" s="152"/>
      <c r="X18" s="9"/>
      <c r="Z18" s="152"/>
      <c r="AB18" s="148"/>
      <c r="AC18" s="108"/>
      <c r="AD18" s="73"/>
      <c r="AE18" s="108"/>
      <c r="AF18" s="73"/>
      <c r="AG18" s="108"/>
      <c r="AH18" s="73"/>
      <c r="AI18" s="273"/>
      <c r="AJ18" s="108"/>
      <c r="AK18" s="73"/>
      <c r="AL18" s="294"/>
      <c r="AM18" s="148"/>
      <c r="AN18" s="252"/>
      <c r="AO18" s="252"/>
      <c r="AP18" s="252"/>
      <c r="AQ18" s="252"/>
      <c r="AR18" s="252"/>
      <c r="AS18" s="274"/>
      <c r="AT18" s="274"/>
      <c r="AV18" s="148"/>
      <c r="AW18" s="275"/>
      <c r="AX18" s="73"/>
      <c r="AY18" s="273"/>
      <c r="AZ18" s="275"/>
      <c r="BA18" s="73"/>
      <c r="BC18" s="275"/>
      <c r="BD18" s="73"/>
      <c r="BF18" s="275"/>
      <c r="BG18" s="73"/>
      <c r="BH18" s="274"/>
      <c r="BI18" s="148"/>
      <c r="BJ18" s="251"/>
      <c r="BK18" s="251"/>
      <c r="BL18" s="251"/>
      <c r="BM18" s="276"/>
      <c r="BN18" s="274"/>
      <c r="BO18" s="274"/>
      <c r="BP18" s="274"/>
      <c r="BQ18" s="274"/>
      <c r="BR18" s="274"/>
      <c r="BT18" s="148"/>
      <c r="BU18" s="275"/>
      <c r="BV18" s="275"/>
      <c r="BW18" s="277"/>
      <c r="BX18" s="275"/>
      <c r="BY18" s="275"/>
      <c r="BZ18" s="275"/>
      <c r="CA18" s="275"/>
      <c r="CB18" s="275"/>
      <c r="CD18" s="148"/>
      <c r="CE18" s="149"/>
      <c r="CF18" s="149"/>
      <c r="CG18" s="149"/>
      <c r="CH18" s="149"/>
      <c r="CI18" s="149"/>
      <c r="CJ18" s="149"/>
      <c r="CK18" s="149"/>
      <c r="CL18" s="149"/>
      <c r="CM18" s="278"/>
      <c r="CN18" s="148"/>
      <c r="CO18" s="108"/>
      <c r="CP18" s="279"/>
      <c r="CQ18" s="108"/>
      <c r="CR18" s="108"/>
      <c r="CS18" s="108"/>
      <c r="CT18" s="108"/>
      <c r="CU18" s="108"/>
      <c r="CV18" s="280"/>
      <c r="CX18" s="148"/>
      <c r="CY18" s="281"/>
      <c r="CZ18" s="281"/>
      <c r="DA18" s="281"/>
      <c r="DB18" s="281"/>
      <c r="DC18" s="281"/>
      <c r="DD18" s="281"/>
      <c r="DE18" s="281"/>
      <c r="DF18" s="281"/>
      <c r="DG18" s="278"/>
      <c r="DH18" s="148"/>
      <c r="DI18" s="275"/>
      <c r="DJ18" s="73"/>
      <c r="DK18" s="296"/>
      <c r="DL18" s="282"/>
      <c r="DM18" s="73"/>
      <c r="DN18" s="297"/>
      <c r="DO18" s="298"/>
      <c r="DP18" s="275"/>
      <c r="DQ18" s="73"/>
      <c r="DR18" s="73"/>
      <c r="DS18" s="275"/>
      <c r="DT18" s="284"/>
      <c r="DU18" s="285"/>
      <c r="DV18" s="148"/>
      <c r="DW18" s="285"/>
      <c r="DX18" s="285"/>
      <c r="DY18" s="285"/>
      <c r="DZ18" s="285"/>
      <c r="EA18" s="285"/>
      <c r="EB18" s="298"/>
      <c r="EC18" s="148"/>
      <c r="ED18" s="108"/>
      <c r="EE18" s="286"/>
      <c r="EF18" s="286"/>
      <c r="EG18" s="287"/>
      <c r="EH18" s="287"/>
      <c r="EI18" s="287"/>
      <c r="EJ18" s="148"/>
      <c r="EK18" s="288"/>
      <c r="EL18" s="275"/>
      <c r="EM18" s="275"/>
      <c r="EN18" s="275"/>
      <c r="EO18" s="280"/>
      <c r="EP18" s="280"/>
      <c r="EQ18" s="275"/>
      <c r="ER18" s="275"/>
      <c r="ES18" s="289"/>
      <c r="ET18" s="148"/>
      <c r="EU18" s="275"/>
      <c r="EV18" s="73"/>
      <c r="EW18" s="298"/>
      <c r="EX18" s="275"/>
      <c r="EY18" s="73"/>
      <c r="EZ18" s="299"/>
      <c r="FA18" s="275"/>
      <c r="FB18" s="73"/>
      <c r="FD18" s="148"/>
      <c r="FE18" s="290"/>
      <c r="FF18" s="290"/>
      <c r="FG18" s="286"/>
      <c r="FH18" s="285"/>
      <c r="FI18" s="285"/>
      <c r="FJ18" s="205"/>
      <c r="FK18" s="275"/>
      <c r="FL18" s="291"/>
      <c r="FM18" s="184"/>
      <c r="FN18" s="148"/>
      <c r="FO18" s="288"/>
      <c r="FP18" s="275"/>
      <c r="FQ18" s="275"/>
      <c r="FR18" s="275"/>
      <c r="FS18" s="280"/>
      <c r="FT18" s="280"/>
      <c r="FU18" s="275"/>
      <c r="FV18" s="275"/>
      <c r="FW18" s="148"/>
      <c r="FX18" s="292"/>
      <c r="FY18" s="292"/>
      <c r="FZ18" s="292"/>
      <c r="GA18" s="292"/>
      <c r="GB18" s="292"/>
      <c r="GC18" s="292"/>
      <c r="GD18" s="292"/>
      <c r="GE18" s="302"/>
      <c r="IL18" s="6"/>
    </row>
    <row r="19" spans="1:245" s="13" customFormat="1" ht="12" customHeight="1">
      <c r="A19" s="68" t="s">
        <v>212</v>
      </c>
      <c r="B19" s="108">
        <v>816.8190010000001</v>
      </c>
      <c r="C19" s="108">
        <v>847.35</v>
      </c>
      <c r="D19" s="71">
        <f t="shared" si="0"/>
        <v>0.037377924561772025</v>
      </c>
      <c r="E19" s="69">
        <v>192.974</v>
      </c>
      <c r="F19" s="108">
        <v>184.6625</v>
      </c>
      <c r="G19" s="293">
        <f t="shared" si="1"/>
        <v>-0.0430705690922093</v>
      </c>
      <c r="H19" s="213"/>
      <c r="I19" s="272"/>
      <c r="J19" s="148"/>
      <c r="K19" s="250"/>
      <c r="L19" s="75"/>
      <c r="M19" s="76"/>
      <c r="N19" s="251"/>
      <c r="O19" s="250"/>
      <c r="P19" s="75"/>
      <c r="Q19" s="252"/>
      <c r="R19" s="67"/>
      <c r="S19" s="152"/>
      <c r="T19" s="152"/>
      <c r="U19" s="152"/>
      <c r="V19" s="152"/>
      <c r="W19" s="152"/>
      <c r="X19" s="9"/>
      <c r="Y19" s="9"/>
      <c r="Z19" s="152"/>
      <c r="AA19" s="152"/>
      <c r="AB19" s="148"/>
      <c r="AC19" s="108"/>
      <c r="AD19" s="73"/>
      <c r="AE19" s="108"/>
      <c r="AF19" s="73"/>
      <c r="AG19" s="108"/>
      <c r="AH19" s="73"/>
      <c r="AI19" s="273"/>
      <c r="AJ19" s="108"/>
      <c r="AK19" s="73"/>
      <c r="AL19" s="294"/>
      <c r="AM19" s="148"/>
      <c r="AN19" s="252"/>
      <c r="AO19" s="252"/>
      <c r="AP19" s="252"/>
      <c r="AQ19" s="252"/>
      <c r="AR19" s="252"/>
      <c r="AS19" s="274"/>
      <c r="AT19" s="274"/>
      <c r="AU19" s="180"/>
      <c r="AV19" s="148"/>
      <c r="AW19" s="275"/>
      <c r="AX19" s="73"/>
      <c r="AY19" s="273"/>
      <c r="AZ19" s="275"/>
      <c r="BA19" s="73"/>
      <c r="BB19" s="180"/>
      <c r="BC19" s="275"/>
      <c r="BD19" s="73"/>
      <c r="BE19" s="180"/>
      <c r="BF19" s="275"/>
      <c r="BG19" s="73"/>
      <c r="BH19" s="274"/>
      <c r="BI19" s="148"/>
      <c r="BJ19" s="251"/>
      <c r="BK19" s="251"/>
      <c r="BL19" s="251"/>
      <c r="BM19" s="276"/>
      <c r="BN19" s="274"/>
      <c r="BO19" s="274"/>
      <c r="BP19" s="274"/>
      <c r="BQ19" s="274"/>
      <c r="BR19" s="274"/>
      <c r="BS19" s="180"/>
      <c r="BT19" s="148"/>
      <c r="BU19" s="275"/>
      <c r="BV19" s="275"/>
      <c r="BW19" s="277"/>
      <c r="BX19" s="275"/>
      <c r="BY19" s="275"/>
      <c r="BZ19" s="275"/>
      <c r="CA19" s="275"/>
      <c r="CB19" s="275"/>
      <c r="CC19" s="180"/>
      <c r="CD19" s="148"/>
      <c r="CE19" s="149"/>
      <c r="CF19" s="149"/>
      <c r="CG19" s="149"/>
      <c r="CH19" s="149"/>
      <c r="CI19" s="149"/>
      <c r="CJ19" s="149"/>
      <c r="CK19" s="149"/>
      <c r="CL19" s="149"/>
      <c r="CM19" s="278"/>
      <c r="CN19" s="148"/>
      <c r="CO19" s="108"/>
      <c r="CP19" s="279"/>
      <c r="CQ19" s="108"/>
      <c r="CR19" s="108"/>
      <c r="CS19" s="108"/>
      <c r="CT19" s="108"/>
      <c r="CU19" s="108"/>
      <c r="CV19" s="280"/>
      <c r="CW19" s="180"/>
      <c r="CX19" s="148"/>
      <c r="CY19" s="281"/>
      <c r="CZ19" s="281"/>
      <c r="DA19" s="281"/>
      <c r="DB19" s="281"/>
      <c r="DC19" s="281"/>
      <c r="DD19" s="281"/>
      <c r="DE19" s="281"/>
      <c r="DF19" s="281"/>
      <c r="DG19" s="278"/>
      <c r="DH19" s="148"/>
      <c r="DI19" s="275"/>
      <c r="DJ19" s="73"/>
      <c r="DK19" s="296"/>
      <c r="DL19" s="282"/>
      <c r="DM19" s="73"/>
      <c r="DN19" s="297"/>
      <c r="DO19" s="298"/>
      <c r="DP19" s="275"/>
      <c r="DQ19" s="73"/>
      <c r="DR19" s="73"/>
      <c r="DS19" s="275"/>
      <c r="DT19" s="284"/>
      <c r="DU19" s="285"/>
      <c r="DV19" s="148"/>
      <c r="DW19" s="285"/>
      <c r="DX19" s="285"/>
      <c r="DY19" s="285"/>
      <c r="DZ19" s="285"/>
      <c r="EA19" s="285"/>
      <c r="EB19" s="298"/>
      <c r="EC19" s="148"/>
      <c r="ED19" s="108"/>
      <c r="EE19" s="286"/>
      <c r="EF19" s="286"/>
      <c r="EG19" s="287"/>
      <c r="EH19" s="287"/>
      <c r="EI19" s="287"/>
      <c r="EJ19" s="148"/>
      <c r="EK19" s="288"/>
      <c r="EL19" s="275"/>
      <c r="EM19" s="275"/>
      <c r="EN19" s="275"/>
      <c r="EO19" s="280"/>
      <c r="EP19" s="280"/>
      <c r="EQ19" s="275"/>
      <c r="ER19" s="275"/>
      <c r="ES19" s="289"/>
      <c r="ET19" s="148"/>
      <c r="EU19" s="275"/>
      <c r="EV19" s="73"/>
      <c r="EW19" s="298"/>
      <c r="EX19" s="275"/>
      <c r="EY19" s="73"/>
      <c r="EZ19" s="299"/>
      <c r="FA19" s="275"/>
      <c r="FB19" s="73"/>
      <c r="FC19" s="180"/>
      <c r="FD19" s="148"/>
      <c r="FE19" s="290"/>
      <c r="FF19" s="290"/>
      <c r="FG19" s="286"/>
      <c r="FH19" s="285"/>
      <c r="FI19" s="285"/>
      <c r="FJ19" s="205"/>
      <c r="FK19" s="275"/>
      <c r="FL19" s="291"/>
      <c r="FM19" s="184"/>
      <c r="FN19" s="148"/>
      <c r="FO19" s="288"/>
      <c r="FP19" s="275"/>
      <c r="FQ19" s="275"/>
      <c r="FR19" s="275"/>
      <c r="FS19" s="280"/>
      <c r="FT19" s="280"/>
      <c r="FU19" s="275"/>
      <c r="FV19" s="275"/>
      <c r="FW19" s="148"/>
      <c r="FX19" s="292"/>
      <c r="FY19" s="292"/>
      <c r="FZ19" s="292"/>
      <c r="GA19" s="292"/>
      <c r="GB19" s="292"/>
      <c r="GC19" s="292"/>
      <c r="GD19" s="292"/>
      <c r="GE19" s="302"/>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row>
    <row r="20" spans="1:246" ht="12" customHeight="1">
      <c r="A20" s="57" t="s">
        <v>213</v>
      </c>
      <c r="B20" s="270">
        <v>938.5435</v>
      </c>
      <c r="C20" s="270">
        <v>955.526</v>
      </c>
      <c r="D20" s="60">
        <f t="shared" si="0"/>
        <v>0.018094526252645737</v>
      </c>
      <c r="E20" s="58">
        <v>212.4565</v>
      </c>
      <c r="F20" s="270">
        <v>214.474</v>
      </c>
      <c r="G20" s="271">
        <f t="shared" si="1"/>
        <v>0.009496061546716561</v>
      </c>
      <c r="H20" s="213"/>
      <c r="I20" s="272"/>
      <c r="J20" s="148"/>
      <c r="K20" s="250"/>
      <c r="L20" s="75"/>
      <c r="M20" s="76"/>
      <c r="N20" s="251"/>
      <c r="O20" s="250"/>
      <c r="P20" s="75"/>
      <c r="Q20" s="252"/>
      <c r="R20" s="67"/>
      <c r="S20" s="152"/>
      <c r="X20" s="9"/>
      <c r="Z20" s="152"/>
      <c r="AB20" s="148"/>
      <c r="AC20" s="108"/>
      <c r="AD20" s="73"/>
      <c r="AE20" s="108"/>
      <c r="AF20" s="73"/>
      <c r="AG20" s="108"/>
      <c r="AH20" s="73"/>
      <c r="AI20" s="273"/>
      <c r="AJ20" s="108"/>
      <c r="AK20" s="73"/>
      <c r="AL20" s="294"/>
      <c r="AM20" s="148"/>
      <c r="AN20" s="252"/>
      <c r="AO20" s="252"/>
      <c r="AP20" s="252"/>
      <c r="AQ20" s="252"/>
      <c r="AR20" s="252"/>
      <c r="AS20" s="274"/>
      <c r="AT20" s="274"/>
      <c r="AV20" s="148"/>
      <c r="AW20" s="275"/>
      <c r="AX20" s="73"/>
      <c r="AY20" s="273"/>
      <c r="AZ20" s="275"/>
      <c r="BA20" s="73"/>
      <c r="BC20" s="275"/>
      <c r="BD20" s="73"/>
      <c r="BF20" s="275"/>
      <c r="BG20" s="73"/>
      <c r="BH20" s="274"/>
      <c r="BI20" s="148"/>
      <c r="BJ20" s="251"/>
      <c r="BK20" s="251"/>
      <c r="BL20" s="251"/>
      <c r="BM20" s="276"/>
      <c r="BN20" s="274"/>
      <c r="BO20" s="274"/>
      <c r="BP20" s="274"/>
      <c r="BQ20" s="274"/>
      <c r="BR20" s="274"/>
      <c r="BT20" s="148"/>
      <c r="BU20" s="275"/>
      <c r="BV20" s="275"/>
      <c r="BW20" s="277"/>
      <c r="BX20" s="275"/>
      <c r="BY20" s="275"/>
      <c r="BZ20" s="275"/>
      <c r="CA20" s="275"/>
      <c r="CB20" s="275"/>
      <c r="CD20" s="148"/>
      <c r="CE20" s="149"/>
      <c r="CF20" s="149"/>
      <c r="CG20" s="149"/>
      <c r="CH20" s="149"/>
      <c r="CI20" s="149"/>
      <c r="CJ20" s="149"/>
      <c r="CK20" s="149"/>
      <c r="CL20" s="149"/>
      <c r="CM20" s="278"/>
      <c r="CN20" s="148"/>
      <c r="CO20" s="108"/>
      <c r="CP20" s="279"/>
      <c r="CQ20" s="108"/>
      <c r="CR20" s="108"/>
      <c r="CS20" s="108"/>
      <c r="CT20" s="108"/>
      <c r="CU20" s="108"/>
      <c r="CV20" s="280"/>
      <c r="CX20" s="148"/>
      <c r="CY20" s="281"/>
      <c r="CZ20" s="281"/>
      <c r="DA20" s="281"/>
      <c r="DB20" s="281"/>
      <c r="DC20" s="281"/>
      <c r="DD20" s="281"/>
      <c r="DE20" s="281"/>
      <c r="DF20" s="281"/>
      <c r="DG20" s="278"/>
      <c r="DH20" s="148"/>
      <c r="DI20" s="275"/>
      <c r="DJ20" s="73"/>
      <c r="DK20" s="296"/>
      <c r="DL20" s="282"/>
      <c r="DM20" s="73"/>
      <c r="DN20" s="297"/>
      <c r="DO20" s="298"/>
      <c r="DP20" s="275"/>
      <c r="DQ20" s="73"/>
      <c r="DR20" s="73"/>
      <c r="DS20" s="275"/>
      <c r="DT20" s="300"/>
      <c r="DU20" s="285"/>
      <c r="DV20" s="148"/>
      <c r="DW20" s="285"/>
      <c r="DX20" s="285"/>
      <c r="DY20" s="285"/>
      <c r="DZ20" s="285"/>
      <c r="EA20" s="285"/>
      <c r="EB20" s="298"/>
      <c r="EC20" s="148"/>
      <c r="ED20" s="108"/>
      <c r="EE20" s="286"/>
      <c r="EF20" s="286"/>
      <c r="EG20" s="287"/>
      <c r="EH20" s="287"/>
      <c r="EI20" s="287"/>
      <c r="EJ20" s="148"/>
      <c r="EK20" s="288"/>
      <c r="EL20" s="275"/>
      <c r="EM20" s="275"/>
      <c r="EN20" s="275"/>
      <c r="EO20" s="280"/>
      <c r="EP20" s="280"/>
      <c r="EQ20" s="275"/>
      <c r="ER20" s="275"/>
      <c r="ES20" s="289"/>
      <c r="ET20" s="148"/>
      <c r="EU20" s="275"/>
      <c r="EV20" s="73"/>
      <c r="EW20" s="298"/>
      <c r="EX20" s="275"/>
      <c r="EY20" s="73"/>
      <c r="EZ20" s="299"/>
      <c r="FA20" s="275"/>
      <c r="FB20" s="73"/>
      <c r="FD20" s="148"/>
      <c r="FE20" s="290"/>
      <c r="FF20" s="290"/>
      <c r="FG20" s="286"/>
      <c r="FH20" s="285"/>
      <c r="FI20" s="285"/>
      <c r="FJ20" s="205"/>
      <c r="FK20" s="275"/>
      <c r="FL20" s="291"/>
      <c r="FM20" s="184"/>
      <c r="FN20" s="148"/>
      <c r="FO20" s="288"/>
      <c r="FP20" s="275"/>
      <c r="FQ20" s="275"/>
      <c r="FR20" s="275"/>
      <c r="FS20" s="280"/>
      <c r="FT20" s="280"/>
      <c r="FU20" s="275"/>
      <c r="FV20" s="275"/>
      <c r="FW20" s="148"/>
      <c r="FX20" s="292"/>
      <c r="FY20" s="292"/>
      <c r="FZ20" s="292"/>
      <c r="GA20" s="292"/>
      <c r="GB20" s="292"/>
      <c r="GC20" s="292"/>
      <c r="GD20" s="292"/>
      <c r="IL20" s="6"/>
    </row>
    <row r="21" spans="1:245" s="13" customFormat="1" ht="12" customHeight="1">
      <c r="A21" s="68" t="s">
        <v>214</v>
      </c>
      <c r="B21" s="108">
        <v>1485.3605109999999</v>
      </c>
      <c r="C21" s="108">
        <v>1509.117027</v>
      </c>
      <c r="D21" s="71">
        <f t="shared" si="0"/>
        <v>0.01599377109063327</v>
      </c>
      <c r="E21" s="69">
        <v>564.01408</v>
      </c>
      <c r="F21" s="108">
        <v>532.360731</v>
      </c>
      <c r="G21" s="293">
        <f t="shared" si="1"/>
        <v>-0.05612155817103015</v>
      </c>
      <c r="H21" s="213"/>
      <c r="I21" s="272"/>
      <c r="J21" s="148"/>
      <c r="K21" s="250"/>
      <c r="L21" s="75"/>
      <c r="M21" s="76"/>
      <c r="N21" s="251"/>
      <c r="O21" s="250"/>
      <c r="P21" s="75"/>
      <c r="Q21" s="252"/>
      <c r="R21" s="67"/>
      <c r="S21" s="152"/>
      <c r="T21" s="152"/>
      <c r="U21" s="152"/>
      <c r="V21" s="152"/>
      <c r="W21" s="152"/>
      <c r="X21" s="9"/>
      <c r="Y21" s="9"/>
      <c r="Z21" s="152"/>
      <c r="AA21" s="152"/>
      <c r="AB21" s="148"/>
      <c r="AC21" s="108"/>
      <c r="AD21" s="73"/>
      <c r="AE21" s="108"/>
      <c r="AF21" s="73"/>
      <c r="AG21" s="108"/>
      <c r="AH21" s="73"/>
      <c r="AI21" s="273"/>
      <c r="AJ21" s="108"/>
      <c r="AK21" s="73"/>
      <c r="AL21" s="294"/>
      <c r="AM21" s="148"/>
      <c r="AN21" s="252"/>
      <c r="AO21" s="252"/>
      <c r="AP21" s="252"/>
      <c r="AQ21" s="252"/>
      <c r="AR21" s="252"/>
      <c r="AS21" s="274"/>
      <c r="AT21" s="274"/>
      <c r="AU21" s="180"/>
      <c r="AV21" s="148"/>
      <c r="AW21" s="275"/>
      <c r="AX21" s="73"/>
      <c r="AY21" s="273"/>
      <c r="AZ21" s="275"/>
      <c r="BA21" s="73"/>
      <c r="BB21" s="180"/>
      <c r="BC21" s="275"/>
      <c r="BD21" s="73"/>
      <c r="BE21" s="180"/>
      <c r="BF21" s="275"/>
      <c r="BG21" s="73"/>
      <c r="BH21" s="274"/>
      <c r="BI21" s="148"/>
      <c r="BJ21" s="251"/>
      <c r="BK21" s="251"/>
      <c r="BL21" s="251"/>
      <c r="BM21" s="276"/>
      <c r="BN21" s="274"/>
      <c r="BO21" s="274"/>
      <c r="BP21" s="274"/>
      <c r="BQ21" s="274"/>
      <c r="BR21" s="274"/>
      <c r="BS21" s="180"/>
      <c r="BT21" s="148"/>
      <c r="BU21" s="275"/>
      <c r="BV21" s="275"/>
      <c r="BW21" s="277"/>
      <c r="BX21" s="275"/>
      <c r="BY21" s="275"/>
      <c r="BZ21" s="275"/>
      <c r="CA21" s="275"/>
      <c r="CB21" s="275"/>
      <c r="CC21" s="180"/>
      <c r="CD21" s="148"/>
      <c r="CE21" s="149"/>
      <c r="CF21" s="149"/>
      <c r="CG21" s="149"/>
      <c r="CH21" s="149"/>
      <c r="CI21" s="149"/>
      <c r="CJ21" s="149"/>
      <c r="CK21" s="149"/>
      <c r="CL21" s="149"/>
      <c r="CM21" s="278"/>
      <c r="CN21" s="148"/>
      <c r="CO21" s="108"/>
      <c r="CP21" s="279"/>
      <c r="CQ21" s="108"/>
      <c r="CR21" s="108"/>
      <c r="CS21" s="108"/>
      <c r="CT21" s="108"/>
      <c r="CU21" s="108"/>
      <c r="CV21" s="280"/>
      <c r="CW21" s="180"/>
      <c r="CX21" s="148"/>
      <c r="CY21" s="281"/>
      <c r="CZ21" s="281"/>
      <c r="DA21" s="281"/>
      <c r="DB21" s="281"/>
      <c r="DC21" s="281"/>
      <c r="DD21" s="281"/>
      <c r="DE21" s="281"/>
      <c r="DF21" s="281"/>
      <c r="DG21" s="278"/>
      <c r="DH21" s="148"/>
      <c r="DI21" s="275"/>
      <c r="DJ21" s="73"/>
      <c r="DK21" s="296"/>
      <c r="DL21" s="282"/>
      <c r="DM21" s="73"/>
      <c r="DN21" s="297"/>
      <c r="DO21" s="298"/>
      <c r="DP21" s="275"/>
      <c r="DQ21" s="73"/>
      <c r="DR21" s="73"/>
      <c r="DS21" s="275"/>
      <c r="DT21" s="284"/>
      <c r="DU21" s="285"/>
      <c r="DV21" s="148"/>
      <c r="DW21" s="285"/>
      <c r="DX21" s="285"/>
      <c r="DY21" s="285"/>
      <c r="DZ21" s="285"/>
      <c r="EA21" s="285"/>
      <c r="EB21" s="298"/>
      <c r="EC21" s="148"/>
      <c r="ED21" s="108"/>
      <c r="EE21" s="286"/>
      <c r="EF21" s="286"/>
      <c r="EG21" s="287"/>
      <c r="EH21" s="287"/>
      <c r="EI21" s="287"/>
      <c r="EJ21" s="148"/>
      <c r="EK21" s="288"/>
      <c r="EL21" s="275"/>
      <c r="EM21" s="275"/>
      <c r="EN21" s="275"/>
      <c r="EO21" s="280"/>
      <c r="EP21" s="280"/>
      <c r="EQ21" s="275"/>
      <c r="ER21" s="275"/>
      <c r="ES21" s="289"/>
      <c r="ET21" s="148"/>
      <c r="EU21" s="275"/>
      <c r="EV21" s="73"/>
      <c r="EW21" s="298"/>
      <c r="EX21" s="275"/>
      <c r="EY21" s="73"/>
      <c r="EZ21" s="299"/>
      <c r="FA21" s="275"/>
      <c r="FB21" s="73"/>
      <c r="FC21" s="180"/>
      <c r="FD21" s="148"/>
      <c r="FE21" s="290"/>
      <c r="FF21" s="290"/>
      <c r="FG21" s="286"/>
      <c r="FH21" s="285"/>
      <c r="FI21" s="285"/>
      <c r="FJ21" s="205"/>
      <c r="FK21" s="275"/>
      <c r="FL21" s="291"/>
      <c r="FM21" s="184"/>
      <c r="FN21" s="148"/>
      <c r="FO21" s="288"/>
      <c r="FP21" s="275"/>
      <c r="FQ21" s="275"/>
      <c r="FR21" s="275"/>
      <c r="FS21" s="280"/>
      <c r="FT21" s="280"/>
      <c r="FU21" s="275"/>
      <c r="FV21" s="275"/>
      <c r="FW21" s="148"/>
      <c r="FX21" s="292"/>
      <c r="FY21" s="292"/>
      <c r="FZ21" s="292"/>
      <c r="GA21" s="292"/>
      <c r="GB21" s="292"/>
      <c r="GC21" s="292"/>
      <c r="GD21" s="292"/>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row>
    <row r="22" spans="1:246" ht="12" customHeight="1">
      <c r="A22" s="57" t="s">
        <v>215</v>
      </c>
      <c r="B22" s="270">
        <v>510.08293699999996</v>
      </c>
      <c r="C22" s="270">
        <v>538.254725</v>
      </c>
      <c r="D22" s="60">
        <f t="shared" si="0"/>
        <v>0.0552298184402904</v>
      </c>
      <c r="E22" s="58">
        <v>136.654035</v>
      </c>
      <c r="F22" s="270">
        <v>169.864526</v>
      </c>
      <c r="G22" s="271">
        <f t="shared" si="1"/>
        <v>0.2430260548106027</v>
      </c>
      <c r="H22" s="213"/>
      <c r="I22" s="272"/>
      <c r="J22" s="148"/>
      <c r="K22" s="250"/>
      <c r="L22" s="75"/>
      <c r="M22" s="76"/>
      <c r="N22" s="251"/>
      <c r="O22" s="250"/>
      <c r="P22" s="75"/>
      <c r="Q22" s="252"/>
      <c r="R22" s="67"/>
      <c r="S22" s="152"/>
      <c r="X22" s="9"/>
      <c r="Z22" s="152"/>
      <c r="AB22" s="148"/>
      <c r="AC22" s="108"/>
      <c r="AD22" s="73"/>
      <c r="AE22" s="108"/>
      <c r="AF22" s="73"/>
      <c r="AG22" s="108"/>
      <c r="AH22" s="73"/>
      <c r="AI22" s="273"/>
      <c r="AJ22" s="108"/>
      <c r="AK22" s="73"/>
      <c r="AL22" s="294"/>
      <c r="AM22" s="148"/>
      <c r="AN22" s="252"/>
      <c r="AO22" s="252"/>
      <c r="AP22" s="252"/>
      <c r="AQ22" s="252"/>
      <c r="AR22" s="252"/>
      <c r="AS22" s="274"/>
      <c r="AT22" s="274"/>
      <c r="AV22" s="148"/>
      <c r="AW22" s="275"/>
      <c r="AX22" s="73"/>
      <c r="AY22" s="273"/>
      <c r="AZ22" s="275"/>
      <c r="BA22" s="73"/>
      <c r="BC22" s="275"/>
      <c r="BD22" s="73"/>
      <c r="BF22" s="275"/>
      <c r="BG22" s="73"/>
      <c r="BH22" s="274"/>
      <c r="BI22" s="148"/>
      <c r="BJ22" s="251"/>
      <c r="BK22" s="251"/>
      <c r="BL22" s="251"/>
      <c r="BM22" s="276"/>
      <c r="BN22" s="274"/>
      <c r="BO22" s="274"/>
      <c r="BP22" s="274"/>
      <c r="BQ22" s="274"/>
      <c r="BR22" s="274"/>
      <c r="BT22" s="148"/>
      <c r="BU22" s="275"/>
      <c r="BV22" s="275"/>
      <c r="BW22" s="277"/>
      <c r="BX22" s="275"/>
      <c r="BY22" s="275"/>
      <c r="BZ22" s="275"/>
      <c r="CA22" s="275"/>
      <c r="CB22" s="275"/>
      <c r="CD22" s="148"/>
      <c r="CE22" s="149"/>
      <c r="CF22" s="149"/>
      <c r="CG22" s="149"/>
      <c r="CH22" s="149"/>
      <c r="CI22" s="149"/>
      <c r="CJ22" s="149"/>
      <c r="CK22" s="149"/>
      <c r="CL22" s="149"/>
      <c r="CM22" s="278"/>
      <c r="CN22" s="148"/>
      <c r="CO22" s="108"/>
      <c r="CP22" s="279"/>
      <c r="CQ22" s="108"/>
      <c r="CR22" s="108"/>
      <c r="CS22" s="108"/>
      <c r="CT22" s="108"/>
      <c r="CU22" s="108"/>
      <c r="CV22" s="280"/>
      <c r="CX22" s="148"/>
      <c r="CY22" s="281"/>
      <c r="CZ22" s="281"/>
      <c r="DA22" s="281"/>
      <c r="DB22" s="281"/>
      <c r="DC22" s="281"/>
      <c r="DD22" s="281"/>
      <c r="DE22" s="281"/>
      <c r="DF22" s="281"/>
      <c r="DG22" s="278"/>
      <c r="DH22" s="148"/>
      <c r="DI22" s="275"/>
      <c r="DJ22" s="73"/>
      <c r="DK22" s="296"/>
      <c r="DL22" s="282"/>
      <c r="DM22" s="73"/>
      <c r="DN22" s="297"/>
      <c r="DO22" s="298"/>
      <c r="DP22" s="275"/>
      <c r="DQ22" s="73"/>
      <c r="DR22" s="73"/>
      <c r="DS22" s="275"/>
      <c r="DT22" s="300"/>
      <c r="DU22" s="285"/>
      <c r="DV22" s="148"/>
      <c r="DW22" s="285"/>
      <c r="DX22" s="285"/>
      <c r="DY22" s="285"/>
      <c r="DZ22" s="285"/>
      <c r="EA22" s="285"/>
      <c r="EB22" s="298"/>
      <c r="EC22" s="148"/>
      <c r="ED22" s="108"/>
      <c r="EE22" s="286"/>
      <c r="EF22" s="286"/>
      <c r="EG22" s="287"/>
      <c r="EH22" s="287"/>
      <c r="EI22" s="287"/>
      <c r="EJ22" s="148"/>
      <c r="EK22" s="288"/>
      <c r="EL22" s="275"/>
      <c r="EM22" s="275"/>
      <c r="EN22" s="275"/>
      <c r="EO22" s="280"/>
      <c r="EP22" s="280"/>
      <c r="EQ22" s="275"/>
      <c r="ER22" s="275"/>
      <c r="ES22" s="289"/>
      <c r="ET22" s="148"/>
      <c r="EU22" s="275"/>
      <c r="EV22" s="73"/>
      <c r="EW22" s="298"/>
      <c r="EX22" s="275"/>
      <c r="EY22" s="73"/>
      <c r="EZ22" s="299"/>
      <c r="FA22" s="275"/>
      <c r="FB22" s="73"/>
      <c r="FD22" s="148"/>
      <c r="FE22" s="290"/>
      <c r="FF22" s="290"/>
      <c r="FG22" s="286"/>
      <c r="FH22" s="285"/>
      <c r="FI22" s="285"/>
      <c r="FJ22" s="205"/>
      <c r="FK22" s="275"/>
      <c r="FL22" s="291"/>
      <c r="FM22" s="184"/>
      <c r="FN22" s="148"/>
      <c r="FO22" s="288"/>
      <c r="FP22" s="275"/>
      <c r="FQ22" s="275"/>
      <c r="FR22" s="275"/>
      <c r="FS22" s="280"/>
      <c r="FT22" s="280"/>
      <c r="FU22" s="275"/>
      <c r="FV22" s="275"/>
      <c r="FW22" s="148"/>
      <c r="FX22" s="292"/>
      <c r="FY22" s="292"/>
      <c r="FZ22" s="292"/>
      <c r="GA22" s="292"/>
      <c r="GB22" s="292"/>
      <c r="GC22" s="292"/>
      <c r="GD22" s="292"/>
      <c r="IL22" s="6"/>
    </row>
    <row r="23" spans="1:245" s="13" customFormat="1" ht="12" customHeight="1">
      <c r="A23" s="68" t="s">
        <v>216</v>
      </c>
      <c r="B23" s="108">
        <v>647.1350259999999</v>
      </c>
      <c r="C23" s="108">
        <v>678.9055400000001</v>
      </c>
      <c r="D23" s="71">
        <f t="shared" si="0"/>
        <v>0.04909410358511512</v>
      </c>
      <c r="E23" s="69">
        <v>216.693907</v>
      </c>
      <c r="F23" s="108">
        <v>159.560076</v>
      </c>
      <c r="G23" s="293">
        <f t="shared" si="1"/>
        <v>-0.26366145588025225</v>
      </c>
      <c r="H23" s="213"/>
      <c r="I23" s="272"/>
      <c r="J23" s="148"/>
      <c r="K23" s="250"/>
      <c r="L23" s="75"/>
      <c r="M23" s="76"/>
      <c r="N23" s="251"/>
      <c r="O23" s="250"/>
      <c r="P23" s="75"/>
      <c r="Q23" s="252"/>
      <c r="R23" s="67"/>
      <c r="S23" s="152"/>
      <c r="T23" s="152"/>
      <c r="U23" s="152"/>
      <c r="V23" s="152"/>
      <c r="W23" s="152"/>
      <c r="X23" s="9"/>
      <c r="Y23" s="9"/>
      <c r="Z23" s="152"/>
      <c r="AA23" s="152"/>
      <c r="AB23" s="148"/>
      <c r="AC23" s="108"/>
      <c r="AD23" s="73"/>
      <c r="AE23" s="108"/>
      <c r="AF23" s="73"/>
      <c r="AG23" s="108"/>
      <c r="AH23" s="73"/>
      <c r="AI23" s="273"/>
      <c r="AJ23" s="108"/>
      <c r="AK23" s="73"/>
      <c r="AL23" s="294"/>
      <c r="AM23" s="148"/>
      <c r="AN23" s="252"/>
      <c r="AO23" s="252"/>
      <c r="AP23" s="252"/>
      <c r="AQ23" s="252"/>
      <c r="AR23" s="252"/>
      <c r="AS23" s="274"/>
      <c r="AT23" s="274"/>
      <c r="AU23" s="180"/>
      <c r="AV23" s="148"/>
      <c r="AW23" s="275"/>
      <c r="AX23" s="73"/>
      <c r="AY23" s="273"/>
      <c r="AZ23" s="275"/>
      <c r="BA23" s="73"/>
      <c r="BB23" s="180"/>
      <c r="BC23" s="275"/>
      <c r="BD23" s="73"/>
      <c r="BE23" s="180"/>
      <c r="BF23" s="275"/>
      <c r="BG23" s="73"/>
      <c r="BH23" s="274"/>
      <c r="BI23" s="148"/>
      <c r="BJ23" s="251"/>
      <c r="BK23" s="251"/>
      <c r="BL23" s="251"/>
      <c r="BM23" s="276"/>
      <c r="BN23" s="274"/>
      <c r="BO23" s="274"/>
      <c r="BP23" s="274"/>
      <c r="BQ23" s="274"/>
      <c r="BR23" s="274"/>
      <c r="BS23" s="180"/>
      <c r="BT23" s="148"/>
      <c r="BU23" s="275"/>
      <c r="BV23" s="275"/>
      <c r="BW23" s="277"/>
      <c r="BX23" s="275"/>
      <c r="BY23" s="275"/>
      <c r="BZ23" s="275"/>
      <c r="CA23" s="275"/>
      <c r="CB23" s="275"/>
      <c r="CC23" s="180"/>
      <c r="CD23" s="148"/>
      <c r="CE23" s="149"/>
      <c r="CF23" s="149"/>
      <c r="CG23" s="149"/>
      <c r="CH23" s="149"/>
      <c r="CI23" s="149"/>
      <c r="CJ23" s="149"/>
      <c r="CK23" s="149"/>
      <c r="CL23" s="149"/>
      <c r="CM23" s="278"/>
      <c r="CN23" s="148"/>
      <c r="CO23" s="108"/>
      <c r="CP23" s="279"/>
      <c r="CQ23" s="108"/>
      <c r="CR23" s="108"/>
      <c r="CS23" s="108"/>
      <c r="CT23" s="108"/>
      <c r="CU23" s="108"/>
      <c r="CV23" s="280"/>
      <c r="CW23" s="180"/>
      <c r="CX23" s="148"/>
      <c r="CY23" s="281"/>
      <c r="CZ23" s="281"/>
      <c r="DA23" s="281"/>
      <c r="DB23" s="281"/>
      <c r="DC23" s="281"/>
      <c r="DD23" s="281"/>
      <c r="DE23" s="281"/>
      <c r="DF23" s="281"/>
      <c r="DG23" s="278"/>
      <c r="DH23" s="148"/>
      <c r="DI23" s="275"/>
      <c r="DJ23" s="73"/>
      <c r="DK23" s="296"/>
      <c r="DL23" s="282"/>
      <c r="DM23" s="73"/>
      <c r="DN23" s="297"/>
      <c r="DO23" s="298"/>
      <c r="DP23" s="275"/>
      <c r="DQ23" s="73"/>
      <c r="DR23" s="73"/>
      <c r="DS23" s="275"/>
      <c r="DT23" s="284"/>
      <c r="DU23" s="285"/>
      <c r="DV23" s="148"/>
      <c r="DW23" s="285"/>
      <c r="DX23" s="285"/>
      <c r="DY23" s="285"/>
      <c r="DZ23" s="285"/>
      <c r="EA23" s="285"/>
      <c r="EB23" s="298"/>
      <c r="EC23" s="148"/>
      <c r="ED23" s="108"/>
      <c r="EE23" s="286"/>
      <c r="EF23" s="286"/>
      <c r="EG23" s="287"/>
      <c r="EH23" s="287"/>
      <c r="EI23" s="287"/>
      <c r="EJ23" s="148"/>
      <c r="EK23" s="288"/>
      <c r="EL23" s="275"/>
      <c r="EM23" s="275"/>
      <c r="EN23" s="275"/>
      <c r="EO23" s="280"/>
      <c r="EP23" s="280"/>
      <c r="EQ23" s="275"/>
      <c r="ER23" s="275"/>
      <c r="ES23" s="289"/>
      <c r="ET23" s="148"/>
      <c r="EU23" s="275"/>
      <c r="EV23" s="73"/>
      <c r="EW23" s="298"/>
      <c r="EX23" s="275"/>
      <c r="EY23" s="73"/>
      <c r="EZ23" s="299"/>
      <c r="FA23" s="275"/>
      <c r="FB23" s="73"/>
      <c r="FC23" s="180"/>
      <c r="FD23" s="148"/>
      <c r="FE23" s="290"/>
      <c r="FF23" s="290"/>
      <c r="FG23" s="286"/>
      <c r="FH23" s="285"/>
      <c r="FI23" s="285"/>
      <c r="FJ23" s="205"/>
      <c r="FK23" s="275"/>
      <c r="FL23" s="291"/>
      <c r="FM23" s="184"/>
      <c r="FN23" s="148"/>
      <c r="FO23" s="288"/>
      <c r="FP23" s="275"/>
      <c r="FQ23" s="275"/>
      <c r="FR23" s="275"/>
      <c r="FS23" s="280"/>
      <c r="FT23" s="280"/>
      <c r="FU23" s="275"/>
      <c r="FV23" s="275"/>
      <c r="FW23" s="148"/>
      <c r="FX23" s="292"/>
      <c r="FY23" s="292"/>
      <c r="FZ23" s="292"/>
      <c r="GA23" s="292"/>
      <c r="GB23" s="292"/>
      <c r="GC23" s="292"/>
      <c r="GD23" s="292"/>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row>
    <row r="24" spans="1:246" ht="12" customHeight="1">
      <c r="A24" s="57" t="s">
        <v>217</v>
      </c>
      <c r="B24" s="270">
        <v>1037.53</v>
      </c>
      <c r="C24" s="270">
        <v>1050.84</v>
      </c>
      <c r="D24" s="60">
        <f t="shared" si="0"/>
        <v>0.0128285447167793</v>
      </c>
      <c r="E24" s="58">
        <v>369.405</v>
      </c>
      <c r="F24" s="270">
        <v>336.75486</v>
      </c>
      <c r="G24" s="271">
        <f t="shared" si="1"/>
        <v>-0.08838575547163674</v>
      </c>
      <c r="H24" s="213"/>
      <c r="I24" s="272"/>
      <c r="J24" s="148"/>
      <c r="K24" s="250"/>
      <c r="L24" s="75"/>
      <c r="M24" s="76"/>
      <c r="N24" s="251"/>
      <c r="O24" s="250"/>
      <c r="P24" s="75"/>
      <c r="Q24" s="252"/>
      <c r="R24" s="67"/>
      <c r="S24" s="152"/>
      <c r="X24" s="9"/>
      <c r="Z24" s="152"/>
      <c r="AB24" s="148"/>
      <c r="AC24" s="108"/>
      <c r="AD24" s="73"/>
      <c r="AE24" s="108"/>
      <c r="AF24" s="73"/>
      <c r="AG24" s="108"/>
      <c r="AH24" s="73"/>
      <c r="AI24" s="273"/>
      <c r="AJ24" s="108"/>
      <c r="AK24" s="73"/>
      <c r="AL24" s="294"/>
      <c r="AM24" s="148"/>
      <c r="AN24" s="252"/>
      <c r="AO24" s="252"/>
      <c r="AP24" s="252"/>
      <c r="AQ24" s="252"/>
      <c r="AR24" s="252"/>
      <c r="AS24" s="274"/>
      <c r="AT24" s="274"/>
      <c r="AV24" s="148"/>
      <c r="AW24" s="275"/>
      <c r="AX24" s="73"/>
      <c r="AY24" s="273"/>
      <c r="AZ24" s="275"/>
      <c r="BA24" s="73"/>
      <c r="BC24" s="275"/>
      <c r="BD24" s="73"/>
      <c r="BF24" s="275"/>
      <c r="BG24" s="73"/>
      <c r="BH24" s="274"/>
      <c r="BI24" s="148"/>
      <c r="BJ24" s="251"/>
      <c r="BK24" s="251"/>
      <c r="BL24" s="251"/>
      <c r="BM24" s="276"/>
      <c r="BN24" s="274"/>
      <c r="BO24" s="274"/>
      <c r="BP24" s="274"/>
      <c r="BQ24" s="274"/>
      <c r="BR24" s="274"/>
      <c r="BT24" s="148"/>
      <c r="BU24" s="275"/>
      <c r="BV24" s="275"/>
      <c r="BW24" s="277"/>
      <c r="BX24" s="275"/>
      <c r="BY24" s="275"/>
      <c r="BZ24" s="275"/>
      <c r="CA24" s="275"/>
      <c r="CB24" s="275"/>
      <c r="CD24" s="148"/>
      <c r="CE24" s="149"/>
      <c r="CF24" s="149"/>
      <c r="CG24" s="149"/>
      <c r="CH24" s="149"/>
      <c r="CI24" s="149"/>
      <c r="CJ24" s="149"/>
      <c r="CK24" s="149"/>
      <c r="CL24" s="149"/>
      <c r="CM24" s="278"/>
      <c r="CN24" s="148"/>
      <c r="CO24" s="108"/>
      <c r="CP24" s="279"/>
      <c r="CQ24" s="108"/>
      <c r="CR24" s="108"/>
      <c r="CS24" s="108"/>
      <c r="CT24" s="108"/>
      <c r="CU24" s="108"/>
      <c r="CV24" s="280"/>
      <c r="CX24" s="148"/>
      <c r="CY24" s="281"/>
      <c r="CZ24" s="281"/>
      <c r="DA24" s="281"/>
      <c r="DB24" s="281"/>
      <c r="DC24" s="281"/>
      <c r="DD24" s="281"/>
      <c r="DE24" s="281"/>
      <c r="DF24" s="281"/>
      <c r="DG24" s="278"/>
      <c r="DH24" s="148"/>
      <c r="DI24" s="275"/>
      <c r="DJ24" s="73"/>
      <c r="DK24" s="296"/>
      <c r="DL24" s="282"/>
      <c r="DM24" s="73"/>
      <c r="DN24" s="297"/>
      <c r="DO24" s="298"/>
      <c r="DP24" s="275"/>
      <c r="DQ24" s="73"/>
      <c r="DR24" s="73"/>
      <c r="DS24" s="275"/>
      <c r="DT24" s="284"/>
      <c r="DU24" s="285"/>
      <c r="DV24" s="148"/>
      <c r="DW24" s="285"/>
      <c r="DX24" s="285"/>
      <c r="DY24" s="285"/>
      <c r="DZ24" s="285"/>
      <c r="EA24" s="285"/>
      <c r="EB24" s="298"/>
      <c r="EC24" s="148"/>
      <c r="ED24" s="108"/>
      <c r="EE24" s="286"/>
      <c r="EF24" s="286"/>
      <c r="EG24" s="287"/>
      <c r="EH24" s="287"/>
      <c r="EI24" s="287"/>
      <c r="EJ24" s="148"/>
      <c r="EK24" s="288"/>
      <c r="EL24" s="275"/>
      <c r="EM24" s="275"/>
      <c r="EN24" s="275"/>
      <c r="EO24" s="280"/>
      <c r="EP24" s="280"/>
      <c r="EQ24" s="275"/>
      <c r="ER24" s="275"/>
      <c r="ES24" s="289"/>
      <c r="ET24" s="148"/>
      <c r="EU24" s="275"/>
      <c r="EV24" s="73"/>
      <c r="EW24" s="298"/>
      <c r="EX24" s="275"/>
      <c r="EY24" s="73"/>
      <c r="EZ24" s="299"/>
      <c r="FA24" s="275"/>
      <c r="FB24" s="73"/>
      <c r="FD24" s="148"/>
      <c r="FE24" s="290"/>
      <c r="FF24" s="290"/>
      <c r="FG24" s="286"/>
      <c r="FH24" s="285"/>
      <c r="FI24" s="285"/>
      <c r="FJ24" s="205"/>
      <c r="FK24" s="275"/>
      <c r="FL24" s="291"/>
      <c r="FM24" s="184"/>
      <c r="FN24" s="148"/>
      <c r="FO24" s="288"/>
      <c r="FP24" s="275"/>
      <c r="FQ24" s="275"/>
      <c r="FR24" s="275"/>
      <c r="FS24" s="280"/>
      <c r="FT24" s="280"/>
      <c r="FU24" s="275"/>
      <c r="FV24" s="275"/>
      <c r="FW24" s="148"/>
      <c r="FX24" s="292"/>
      <c r="FY24" s="292"/>
      <c r="FZ24" s="292"/>
      <c r="GA24" s="292"/>
      <c r="GB24" s="292"/>
      <c r="GC24" s="292"/>
      <c r="GD24" s="292"/>
      <c r="IL24" s="6"/>
    </row>
    <row r="25" spans="1:245" s="13" customFormat="1" ht="12" customHeight="1">
      <c r="A25" s="68" t="s">
        <v>218</v>
      </c>
      <c r="B25" s="108">
        <v>719.8107650000001</v>
      </c>
      <c r="C25" s="108">
        <v>734.4270250000001</v>
      </c>
      <c r="D25" s="71">
        <f t="shared" si="0"/>
        <v>0.020305697984386306</v>
      </c>
      <c r="E25" s="69">
        <v>256.920798</v>
      </c>
      <c r="F25" s="108">
        <v>225.490762</v>
      </c>
      <c r="G25" s="293">
        <f t="shared" si="1"/>
        <v>-0.12233356055510924</v>
      </c>
      <c r="H25" s="213"/>
      <c r="I25" s="272"/>
      <c r="J25" s="148"/>
      <c r="K25" s="250"/>
      <c r="L25" s="75"/>
      <c r="M25" s="76"/>
      <c r="N25" s="251"/>
      <c r="O25" s="250"/>
      <c r="P25" s="75"/>
      <c r="Q25" s="252"/>
      <c r="R25" s="67"/>
      <c r="S25" s="152"/>
      <c r="T25" s="152"/>
      <c r="U25" s="152"/>
      <c r="V25" s="152"/>
      <c r="W25" s="152"/>
      <c r="X25" s="9"/>
      <c r="Y25" s="9"/>
      <c r="Z25" s="152"/>
      <c r="AA25" s="152"/>
      <c r="AB25" s="148"/>
      <c r="AC25" s="108"/>
      <c r="AD25" s="73"/>
      <c r="AE25" s="108"/>
      <c r="AF25" s="73"/>
      <c r="AG25" s="108"/>
      <c r="AH25" s="73"/>
      <c r="AI25" s="273"/>
      <c r="AJ25" s="108"/>
      <c r="AK25" s="73"/>
      <c r="AL25" s="294"/>
      <c r="AM25" s="148"/>
      <c r="AN25" s="252"/>
      <c r="AO25" s="252"/>
      <c r="AP25" s="252"/>
      <c r="AQ25" s="252"/>
      <c r="AR25" s="252"/>
      <c r="AS25" s="295"/>
      <c r="AT25" s="303"/>
      <c r="AU25" s="304"/>
      <c r="AV25" s="148"/>
      <c r="AW25" s="275"/>
      <c r="AX25" s="73"/>
      <c r="AY25" s="273"/>
      <c r="AZ25" s="275"/>
      <c r="BA25" s="73"/>
      <c r="BB25" s="180"/>
      <c r="BC25" s="275"/>
      <c r="BD25" s="73"/>
      <c r="BE25" s="180"/>
      <c r="BF25" s="275"/>
      <c r="BG25" s="73"/>
      <c r="BH25" s="274"/>
      <c r="BI25" s="148"/>
      <c r="BJ25" s="251"/>
      <c r="BK25" s="251"/>
      <c r="BL25" s="251"/>
      <c r="BM25" s="276"/>
      <c r="BN25" s="274"/>
      <c r="BO25" s="295"/>
      <c r="BP25" s="295"/>
      <c r="BQ25" s="238"/>
      <c r="BR25" s="274"/>
      <c r="BS25" s="180"/>
      <c r="BT25" s="148"/>
      <c r="BU25" s="275"/>
      <c r="BV25" s="275"/>
      <c r="BW25" s="277"/>
      <c r="BX25" s="275"/>
      <c r="BY25" s="275"/>
      <c r="BZ25" s="275"/>
      <c r="CA25" s="275"/>
      <c r="CB25" s="275"/>
      <c r="CC25" s="180"/>
      <c r="CD25" s="148"/>
      <c r="CE25" s="149"/>
      <c r="CF25" s="149"/>
      <c r="CG25" s="149"/>
      <c r="CH25" s="149"/>
      <c r="CI25" s="149"/>
      <c r="CJ25" s="149"/>
      <c r="CK25" s="149"/>
      <c r="CL25" s="149"/>
      <c r="CM25" s="278"/>
      <c r="CN25" s="148"/>
      <c r="CO25" s="108"/>
      <c r="CP25" s="279"/>
      <c r="CQ25" s="108"/>
      <c r="CR25" s="108"/>
      <c r="CS25" s="108"/>
      <c r="CT25" s="108"/>
      <c r="CU25" s="108"/>
      <c r="CV25" s="280"/>
      <c r="CW25" s="180"/>
      <c r="CX25" s="148"/>
      <c r="CY25" s="281"/>
      <c r="CZ25" s="281"/>
      <c r="DA25" s="281"/>
      <c r="DB25" s="281"/>
      <c r="DC25" s="281"/>
      <c r="DD25" s="281"/>
      <c r="DE25" s="281"/>
      <c r="DF25" s="281"/>
      <c r="DG25" s="278"/>
      <c r="DH25" s="148"/>
      <c r="DI25" s="275"/>
      <c r="DJ25" s="73"/>
      <c r="DK25" s="296"/>
      <c r="DL25" s="282"/>
      <c r="DM25" s="73"/>
      <c r="DN25" s="297"/>
      <c r="DO25" s="298"/>
      <c r="DP25" s="275"/>
      <c r="DQ25" s="73"/>
      <c r="DR25" s="73"/>
      <c r="DS25" s="275"/>
      <c r="DT25" s="284"/>
      <c r="DU25" s="285"/>
      <c r="DV25" s="148"/>
      <c r="DW25" s="285"/>
      <c r="DX25" s="285"/>
      <c r="DY25" s="285"/>
      <c r="DZ25" s="285"/>
      <c r="EA25" s="285"/>
      <c r="EB25" s="298"/>
      <c r="EC25" s="148"/>
      <c r="ED25" s="108"/>
      <c r="EE25" s="286"/>
      <c r="EF25" s="286"/>
      <c r="EG25" s="287"/>
      <c r="EH25" s="287"/>
      <c r="EI25" s="287"/>
      <c r="EJ25" s="148"/>
      <c r="EK25" s="288"/>
      <c r="EL25" s="275"/>
      <c r="EM25" s="275"/>
      <c r="EN25" s="275"/>
      <c r="EO25" s="280"/>
      <c r="EP25" s="280"/>
      <c r="EQ25" s="275"/>
      <c r="ER25" s="275"/>
      <c r="ES25" s="289"/>
      <c r="ET25" s="148"/>
      <c r="EU25" s="275"/>
      <c r="EV25" s="73"/>
      <c r="EW25" s="298"/>
      <c r="EX25" s="275"/>
      <c r="EY25" s="73"/>
      <c r="EZ25" s="299"/>
      <c r="FA25" s="275"/>
      <c r="FB25" s="73"/>
      <c r="FC25" s="180"/>
      <c r="FD25" s="148"/>
      <c r="FE25" s="290"/>
      <c r="FF25" s="290"/>
      <c r="FG25" s="286"/>
      <c r="FH25" s="285"/>
      <c r="FI25" s="285"/>
      <c r="FJ25" s="205"/>
      <c r="FK25" s="275"/>
      <c r="FL25" s="291"/>
      <c r="FM25" s="184"/>
      <c r="FN25" s="148"/>
      <c r="FO25" s="288"/>
      <c r="FP25" s="275"/>
      <c r="FQ25" s="275"/>
      <c r="FR25" s="275"/>
      <c r="FS25" s="280"/>
      <c r="FT25" s="280"/>
      <c r="FU25" s="275"/>
      <c r="FV25" s="275"/>
      <c r="FW25" s="148"/>
      <c r="FX25" s="292"/>
      <c r="FY25" s="292"/>
      <c r="FZ25" s="292"/>
      <c r="GA25" s="292"/>
      <c r="GB25" s="292"/>
      <c r="GC25" s="292"/>
      <c r="GD25" s="292"/>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row>
    <row r="26" spans="1:246" ht="12" customHeight="1">
      <c r="A26" s="57" t="s">
        <v>219</v>
      </c>
      <c r="B26" s="270">
        <v>537.377583</v>
      </c>
      <c r="C26" s="270">
        <v>533.707335</v>
      </c>
      <c r="D26" s="60">
        <f t="shared" si="0"/>
        <v>-0.0068299239047342475</v>
      </c>
      <c r="E26" s="58">
        <v>149.622417</v>
      </c>
      <c r="F26" s="270">
        <v>156.29266499999997</v>
      </c>
      <c r="G26" s="271">
        <f t="shared" si="1"/>
        <v>0.04458053902444292</v>
      </c>
      <c r="H26" s="213"/>
      <c r="I26" s="272"/>
      <c r="J26" s="148"/>
      <c r="K26" s="250"/>
      <c r="L26" s="75"/>
      <c r="M26" s="76"/>
      <c r="N26" s="251"/>
      <c r="O26" s="250"/>
      <c r="P26" s="75"/>
      <c r="Q26" s="252"/>
      <c r="R26" s="67"/>
      <c r="S26" s="152"/>
      <c r="X26" s="9"/>
      <c r="Z26" s="152"/>
      <c r="AB26" s="148"/>
      <c r="AC26" s="108"/>
      <c r="AD26" s="73"/>
      <c r="AE26" s="108"/>
      <c r="AF26" s="73"/>
      <c r="AG26" s="108"/>
      <c r="AH26" s="73"/>
      <c r="AI26" s="273"/>
      <c r="AJ26" s="108"/>
      <c r="AK26" s="73"/>
      <c r="AL26" s="294"/>
      <c r="AM26" s="148"/>
      <c r="AN26" s="252"/>
      <c r="AO26" s="252"/>
      <c r="AP26" s="252"/>
      <c r="AQ26" s="252"/>
      <c r="AR26" s="252"/>
      <c r="AS26" s="274"/>
      <c r="AT26" s="274"/>
      <c r="AV26" s="148"/>
      <c r="AW26" s="275"/>
      <c r="AX26" s="73"/>
      <c r="AY26" s="273"/>
      <c r="AZ26" s="275"/>
      <c r="BA26" s="73"/>
      <c r="BC26" s="275"/>
      <c r="BD26" s="73"/>
      <c r="BF26" s="275"/>
      <c r="BG26" s="73"/>
      <c r="BH26" s="274"/>
      <c r="BI26" s="148"/>
      <c r="BJ26" s="251"/>
      <c r="BK26" s="251"/>
      <c r="BL26" s="251"/>
      <c r="BM26" s="276"/>
      <c r="BN26" s="274"/>
      <c r="BO26" s="274"/>
      <c r="BP26" s="274"/>
      <c r="BQ26" s="274"/>
      <c r="BR26" s="274"/>
      <c r="BT26" s="148"/>
      <c r="BU26" s="275"/>
      <c r="BV26" s="275"/>
      <c r="BW26" s="277"/>
      <c r="BX26" s="275"/>
      <c r="BY26" s="275"/>
      <c r="BZ26" s="275"/>
      <c r="CA26" s="275"/>
      <c r="CB26" s="275"/>
      <c r="CD26" s="148"/>
      <c r="CE26" s="149"/>
      <c r="CF26" s="149"/>
      <c r="CG26" s="149"/>
      <c r="CH26" s="149"/>
      <c r="CI26" s="149"/>
      <c r="CJ26" s="149"/>
      <c r="CK26" s="149"/>
      <c r="CL26" s="149"/>
      <c r="CM26" s="278"/>
      <c r="CN26" s="148"/>
      <c r="CO26" s="108"/>
      <c r="CP26" s="279"/>
      <c r="CQ26" s="108"/>
      <c r="CR26" s="108"/>
      <c r="CS26" s="108"/>
      <c r="CT26" s="108"/>
      <c r="CU26" s="108"/>
      <c r="CV26" s="280"/>
      <c r="CX26" s="148"/>
      <c r="CY26" s="281"/>
      <c r="CZ26" s="281"/>
      <c r="DA26" s="281"/>
      <c r="DB26" s="281"/>
      <c r="DC26" s="281"/>
      <c r="DD26" s="281"/>
      <c r="DE26" s="281"/>
      <c r="DF26" s="281"/>
      <c r="DG26" s="278"/>
      <c r="DH26" s="148"/>
      <c r="DI26" s="275"/>
      <c r="DJ26" s="73"/>
      <c r="DK26" s="296"/>
      <c r="DL26" s="282"/>
      <c r="DM26" s="73"/>
      <c r="DN26" s="297"/>
      <c r="DO26" s="298"/>
      <c r="DP26" s="275"/>
      <c r="DQ26" s="73"/>
      <c r="DR26" s="73"/>
      <c r="DS26" s="275"/>
      <c r="DT26" s="284"/>
      <c r="DU26" s="285"/>
      <c r="DV26" s="148"/>
      <c r="DW26" s="285"/>
      <c r="DX26" s="285"/>
      <c r="DY26" s="285"/>
      <c r="DZ26" s="285"/>
      <c r="EA26" s="285"/>
      <c r="EB26" s="298"/>
      <c r="EC26" s="148"/>
      <c r="ED26" s="108"/>
      <c r="EE26" s="286"/>
      <c r="EF26" s="286"/>
      <c r="EG26" s="287"/>
      <c r="EH26" s="287"/>
      <c r="EI26" s="287"/>
      <c r="EJ26" s="148"/>
      <c r="EK26" s="288"/>
      <c r="EL26" s="275"/>
      <c r="EM26" s="275"/>
      <c r="EN26" s="275"/>
      <c r="EO26" s="280"/>
      <c r="EP26" s="280"/>
      <c r="EQ26" s="275"/>
      <c r="ER26" s="275"/>
      <c r="ES26" s="289"/>
      <c r="ET26" s="148"/>
      <c r="EU26" s="275"/>
      <c r="EV26" s="73"/>
      <c r="EW26" s="298"/>
      <c r="EX26" s="275"/>
      <c r="EY26" s="73"/>
      <c r="EZ26" s="299"/>
      <c r="FA26" s="275"/>
      <c r="FB26" s="73"/>
      <c r="FD26" s="148"/>
      <c r="FE26" s="290"/>
      <c r="FF26" s="290"/>
      <c r="FG26" s="286"/>
      <c r="FH26" s="285"/>
      <c r="FI26" s="285"/>
      <c r="FJ26" s="205"/>
      <c r="FK26" s="275"/>
      <c r="FL26" s="291"/>
      <c r="FM26" s="184"/>
      <c r="FN26" s="148"/>
      <c r="FO26" s="288"/>
      <c r="FP26" s="275"/>
      <c r="FQ26" s="275"/>
      <c r="FR26" s="275"/>
      <c r="FS26" s="280"/>
      <c r="FT26" s="280"/>
      <c r="FU26" s="275"/>
      <c r="FV26" s="275"/>
      <c r="FW26" s="148"/>
      <c r="FX26" s="292"/>
      <c r="FY26" s="292"/>
      <c r="FZ26" s="292"/>
      <c r="GA26" s="292"/>
      <c r="GB26" s="292"/>
      <c r="GC26" s="292"/>
      <c r="GD26" s="292"/>
      <c r="IL26" s="6"/>
    </row>
    <row r="27" spans="1:245" s="13" customFormat="1" ht="12" customHeight="1">
      <c r="A27" s="68" t="s">
        <v>220</v>
      </c>
      <c r="B27" s="108">
        <v>1575.536956</v>
      </c>
      <c r="C27" s="108">
        <v>1648.085619</v>
      </c>
      <c r="D27" s="71">
        <f t="shared" si="0"/>
        <v>0.04604694464558157</v>
      </c>
      <c r="E27" s="69">
        <v>376.44733700000006</v>
      </c>
      <c r="F27" s="108">
        <v>324.3679580000001</v>
      </c>
      <c r="G27" s="293">
        <f t="shared" si="1"/>
        <v>-0.13834439476988503</v>
      </c>
      <c r="H27" s="213"/>
      <c r="I27" s="272"/>
      <c r="J27" s="272"/>
      <c r="K27" s="805"/>
      <c r="L27" s="75"/>
      <c r="M27" s="76"/>
      <c r="N27" s="251"/>
      <c r="O27" s="250"/>
      <c r="P27" s="75"/>
      <c r="Q27" s="252"/>
      <c r="R27" s="67"/>
      <c r="S27" s="152"/>
      <c r="T27" s="152"/>
      <c r="U27" s="152"/>
      <c r="V27" s="152"/>
      <c r="W27" s="152"/>
      <c r="X27" s="9"/>
      <c r="Y27" s="9"/>
      <c r="Z27" s="152"/>
      <c r="AA27" s="152"/>
      <c r="AB27" s="148"/>
      <c r="AC27" s="108"/>
      <c r="AD27" s="73"/>
      <c r="AE27" s="108"/>
      <c r="AF27" s="73"/>
      <c r="AG27" s="108"/>
      <c r="AH27" s="73"/>
      <c r="AI27" s="273"/>
      <c r="AJ27" s="108"/>
      <c r="AK27" s="73"/>
      <c r="AL27" s="294"/>
      <c r="AM27" s="148"/>
      <c r="AN27" s="252"/>
      <c r="AO27" s="252"/>
      <c r="AP27" s="252"/>
      <c r="AQ27" s="252"/>
      <c r="AR27" s="252"/>
      <c r="AS27" s="274"/>
      <c r="AT27" s="274"/>
      <c r="AU27" s="180"/>
      <c r="AV27" s="148"/>
      <c r="AW27" s="275"/>
      <c r="AX27" s="73"/>
      <c r="AY27" s="273"/>
      <c r="AZ27" s="275"/>
      <c r="BA27" s="73"/>
      <c r="BB27" s="180"/>
      <c r="BC27" s="275"/>
      <c r="BD27" s="73"/>
      <c r="BE27" s="180"/>
      <c r="BF27" s="275"/>
      <c r="BG27" s="73"/>
      <c r="BH27" s="274"/>
      <c r="BI27" s="148"/>
      <c r="BJ27" s="251"/>
      <c r="BK27" s="251"/>
      <c r="BL27" s="251"/>
      <c r="BM27" s="276"/>
      <c r="BN27" s="274"/>
      <c r="BO27" s="274"/>
      <c r="BP27" s="274"/>
      <c r="BQ27" s="274"/>
      <c r="BR27" s="274"/>
      <c r="BS27" s="180"/>
      <c r="BT27" s="148"/>
      <c r="BU27" s="275"/>
      <c r="BV27" s="275"/>
      <c r="BW27" s="277"/>
      <c r="BX27" s="275"/>
      <c r="BY27" s="275"/>
      <c r="BZ27" s="275"/>
      <c r="CA27" s="275"/>
      <c r="CB27" s="275"/>
      <c r="CC27" s="180"/>
      <c r="CD27" s="148"/>
      <c r="CE27" s="149"/>
      <c r="CF27" s="149"/>
      <c r="CG27" s="149"/>
      <c r="CH27" s="149"/>
      <c r="CI27" s="149"/>
      <c r="CJ27" s="149"/>
      <c r="CK27" s="149"/>
      <c r="CL27" s="149"/>
      <c r="CM27" s="278"/>
      <c r="CN27" s="148"/>
      <c r="CO27" s="108"/>
      <c r="CP27" s="279"/>
      <c r="CQ27" s="108"/>
      <c r="CR27" s="108"/>
      <c r="CS27" s="108"/>
      <c r="CT27" s="108"/>
      <c r="CU27" s="108"/>
      <c r="CV27" s="280"/>
      <c r="CW27" s="180"/>
      <c r="CX27" s="148"/>
      <c r="CY27" s="281"/>
      <c r="CZ27" s="281"/>
      <c r="DA27" s="281"/>
      <c r="DB27" s="281"/>
      <c r="DC27" s="281"/>
      <c r="DD27" s="281"/>
      <c r="DE27" s="281"/>
      <c r="DF27" s="281"/>
      <c r="DG27" s="278"/>
      <c r="DH27" s="148"/>
      <c r="DI27" s="275"/>
      <c r="DJ27" s="73"/>
      <c r="DK27" s="296"/>
      <c r="DL27" s="282"/>
      <c r="DM27" s="73"/>
      <c r="DN27" s="297"/>
      <c r="DO27" s="298"/>
      <c r="DP27" s="275"/>
      <c r="DQ27" s="73"/>
      <c r="DR27" s="73"/>
      <c r="DS27" s="275"/>
      <c r="DT27" s="284"/>
      <c r="DU27" s="285"/>
      <c r="DV27" s="148"/>
      <c r="DW27" s="285"/>
      <c r="DX27" s="285"/>
      <c r="DY27" s="285"/>
      <c r="DZ27" s="285"/>
      <c r="EA27" s="285"/>
      <c r="EB27" s="298"/>
      <c r="EC27" s="148"/>
      <c r="ED27" s="108"/>
      <c r="EE27" s="286"/>
      <c r="EF27" s="286"/>
      <c r="EG27" s="287"/>
      <c r="EH27" s="287"/>
      <c r="EI27" s="287"/>
      <c r="EJ27" s="148"/>
      <c r="EK27" s="288"/>
      <c r="EL27" s="275"/>
      <c r="EM27" s="275"/>
      <c r="EN27" s="275"/>
      <c r="EO27" s="280"/>
      <c r="EP27" s="280"/>
      <c r="EQ27" s="275"/>
      <c r="ER27" s="275"/>
      <c r="ES27" s="289"/>
      <c r="ET27" s="148"/>
      <c r="EU27" s="275"/>
      <c r="EV27" s="73"/>
      <c r="EW27" s="298"/>
      <c r="EX27" s="275"/>
      <c r="EY27" s="73"/>
      <c r="EZ27" s="299"/>
      <c r="FA27" s="275"/>
      <c r="FB27" s="73"/>
      <c r="FC27" s="180"/>
      <c r="FD27" s="148"/>
      <c r="FE27" s="290"/>
      <c r="FF27" s="290"/>
      <c r="FG27" s="286"/>
      <c r="FH27" s="285"/>
      <c r="FI27" s="285"/>
      <c r="FJ27" s="205"/>
      <c r="FK27" s="275"/>
      <c r="FL27" s="291"/>
      <c r="FM27" s="184"/>
      <c r="FN27" s="148"/>
      <c r="FO27" s="288"/>
      <c r="FP27" s="275"/>
      <c r="FQ27" s="275"/>
      <c r="FR27" s="275"/>
      <c r="FS27" s="280"/>
      <c r="FT27" s="280"/>
      <c r="FU27" s="275"/>
      <c r="FV27" s="275"/>
      <c r="FW27" s="148"/>
      <c r="FX27" s="292"/>
      <c r="FY27" s="292"/>
      <c r="FZ27" s="292"/>
      <c r="GA27" s="292"/>
      <c r="GB27" s="292"/>
      <c r="GC27" s="292"/>
      <c r="GD27" s="292"/>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row>
    <row r="28" spans="1:246" ht="12" customHeight="1">
      <c r="A28" s="57" t="s">
        <v>221</v>
      </c>
      <c r="B28" s="270">
        <v>1901</v>
      </c>
      <c r="C28" s="270">
        <v>1930.301</v>
      </c>
      <c r="D28" s="60">
        <f t="shared" si="0"/>
        <v>0.015413466596528203</v>
      </c>
      <c r="E28" s="58">
        <v>518.51</v>
      </c>
      <c r="F28" s="270">
        <v>509.493</v>
      </c>
      <c r="G28" s="271">
        <f t="shared" si="1"/>
        <v>-0.017390214267805848</v>
      </c>
      <c r="H28" s="213"/>
      <c r="I28" s="272"/>
      <c r="J28" s="158"/>
      <c r="K28" s="305"/>
      <c r="L28" s="86"/>
      <c r="M28" s="87"/>
      <c r="N28" s="306"/>
      <c r="O28" s="305"/>
      <c r="P28" s="86"/>
      <c r="Q28" s="307"/>
      <c r="R28" s="67"/>
      <c r="S28" s="152"/>
      <c r="X28" s="9"/>
      <c r="Z28" s="152"/>
      <c r="AB28" s="148"/>
      <c r="AC28" s="108"/>
      <c r="AD28" s="73"/>
      <c r="AE28" s="108"/>
      <c r="AF28" s="73"/>
      <c r="AG28" s="108"/>
      <c r="AH28" s="73"/>
      <c r="AI28" s="273"/>
      <c r="AJ28" s="108"/>
      <c r="AK28" s="73"/>
      <c r="AL28" s="294"/>
      <c r="AM28" s="148"/>
      <c r="AN28" s="252"/>
      <c r="AO28" s="252"/>
      <c r="AP28" s="252"/>
      <c r="AQ28" s="252"/>
      <c r="AR28" s="252"/>
      <c r="AS28" s="274"/>
      <c r="AT28" s="274"/>
      <c r="AV28" s="148"/>
      <c r="AW28" s="275"/>
      <c r="AX28" s="73"/>
      <c r="AY28" s="273"/>
      <c r="AZ28" s="275"/>
      <c r="BA28" s="73"/>
      <c r="BC28" s="275"/>
      <c r="BD28" s="73"/>
      <c r="BF28" s="275"/>
      <c r="BG28" s="73"/>
      <c r="BH28" s="274"/>
      <c r="BI28" s="148"/>
      <c r="BJ28" s="251"/>
      <c r="BK28" s="251"/>
      <c r="BL28" s="251"/>
      <c r="BM28" s="276"/>
      <c r="BN28" s="274"/>
      <c r="BO28" s="274"/>
      <c r="BP28" s="274"/>
      <c r="BQ28" s="274"/>
      <c r="BR28" s="274"/>
      <c r="BT28" s="148"/>
      <c r="BU28" s="275"/>
      <c r="BV28" s="275"/>
      <c r="BW28" s="277"/>
      <c r="BX28" s="275"/>
      <c r="BY28" s="275"/>
      <c r="BZ28" s="275"/>
      <c r="CA28" s="275"/>
      <c r="CB28" s="275"/>
      <c r="CD28" s="148"/>
      <c r="CE28" s="149"/>
      <c r="CF28" s="149"/>
      <c r="CG28" s="149"/>
      <c r="CH28" s="149"/>
      <c r="CI28" s="149"/>
      <c r="CJ28" s="149"/>
      <c r="CK28" s="149"/>
      <c r="CL28" s="149"/>
      <c r="CM28" s="278"/>
      <c r="CN28" s="148"/>
      <c r="CO28" s="108"/>
      <c r="CP28" s="279"/>
      <c r="CQ28" s="108"/>
      <c r="CR28" s="108"/>
      <c r="CS28" s="108"/>
      <c r="CT28" s="108"/>
      <c r="CU28" s="108"/>
      <c r="CV28" s="280"/>
      <c r="CX28" s="148"/>
      <c r="CY28" s="281"/>
      <c r="CZ28" s="281"/>
      <c r="DA28" s="281"/>
      <c r="DB28" s="281"/>
      <c r="DC28" s="281"/>
      <c r="DD28" s="281"/>
      <c r="DE28" s="281"/>
      <c r="DF28" s="281"/>
      <c r="DG28" s="278"/>
      <c r="DH28" s="148"/>
      <c r="DI28" s="275"/>
      <c r="DJ28" s="73"/>
      <c r="DK28" s="296"/>
      <c r="DL28" s="282"/>
      <c r="DM28" s="73"/>
      <c r="DN28" s="297"/>
      <c r="DO28" s="298"/>
      <c r="DP28" s="275"/>
      <c r="DQ28" s="73"/>
      <c r="DR28" s="73"/>
      <c r="DS28" s="275"/>
      <c r="DT28" s="284"/>
      <c r="DU28" s="285"/>
      <c r="DV28" s="148"/>
      <c r="DW28" s="285"/>
      <c r="DX28" s="285"/>
      <c r="DY28" s="285"/>
      <c r="DZ28" s="285"/>
      <c r="EA28" s="285"/>
      <c r="EB28" s="298"/>
      <c r="EC28" s="148"/>
      <c r="ED28" s="108"/>
      <c r="EE28" s="286"/>
      <c r="EF28" s="286"/>
      <c r="EG28" s="287"/>
      <c r="EH28" s="287"/>
      <c r="EI28" s="287"/>
      <c r="EJ28" s="148"/>
      <c r="EK28" s="288"/>
      <c r="EL28" s="275"/>
      <c r="EM28" s="275"/>
      <c r="EN28" s="275"/>
      <c r="EO28" s="280"/>
      <c r="EP28" s="280"/>
      <c r="EQ28" s="275"/>
      <c r="ER28" s="275"/>
      <c r="ES28" s="289"/>
      <c r="ET28" s="148"/>
      <c r="EU28" s="275"/>
      <c r="EV28" s="73"/>
      <c r="EW28" s="298"/>
      <c r="EX28" s="275"/>
      <c r="EY28" s="73"/>
      <c r="EZ28" s="299"/>
      <c r="FA28" s="275"/>
      <c r="FB28" s="73"/>
      <c r="FD28" s="148"/>
      <c r="FE28" s="290"/>
      <c r="FF28" s="290"/>
      <c r="FG28" s="286"/>
      <c r="FH28" s="285"/>
      <c r="FI28" s="285"/>
      <c r="FJ28" s="205"/>
      <c r="FK28" s="275"/>
      <c r="FL28" s="291"/>
      <c r="FM28" s="184"/>
      <c r="FN28" s="148"/>
      <c r="FO28" s="288"/>
      <c r="FP28" s="275"/>
      <c r="FQ28" s="275"/>
      <c r="FR28" s="275"/>
      <c r="FS28" s="280"/>
      <c r="FT28" s="280"/>
      <c r="FU28" s="275"/>
      <c r="FV28" s="275"/>
      <c r="FW28" s="148"/>
      <c r="FX28" s="292"/>
      <c r="FY28" s="292"/>
      <c r="FZ28" s="292"/>
      <c r="GA28" s="292"/>
      <c r="GB28" s="292"/>
      <c r="GC28" s="292"/>
      <c r="GD28" s="292"/>
      <c r="IL28" s="6"/>
    </row>
    <row r="29" spans="1:245" s="328" customFormat="1" ht="12" customHeight="1">
      <c r="A29" s="79" t="s">
        <v>222</v>
      </c>
      <c r="B29" s="159">
        <v>17288.822660000005</v>
      </c>
      <c r="C29" s="159">
        <v>17761.615471999998</v>
      </c>
      <c r="D29" s="82">
        <f t="shared" si="0"/>
        <v>0.02734673270111454</v>
      </c>
      <c r="E29" s="80">
        <v>4930.723259</v>
      </c>
      <c r="F29" s="159">
        <v>4722.249823000003</v>
      </c>
      <c r="G29" s="308">
        <f t="shared" si="1"/>
        <v>-0.04228049822497604</v>
      </c>
      <c r="H29" s="309"/>
      <c r="I29" s="272"/>
      <c r="J29" s="148"/>
      <c r="K29" s="250"/>
      <c r="L29" s="75"/>
      <c r="M29" s="76"/>
      <c r="N29" s="251"/>
      <c r="O29" s="250"/>
      <c r="P29" s="75"/>
      <c r="Q29" s="252"/>
      <c r="R29" s="89"/>
      <c r="S29" s="90"/>
      <c r="T29" s="90"/>
      <c r="U29" s="90"/>
      <c r="V29" s="90"/>
      <c r="W29" s="90"/>
      <c r="X29" s="90"/>
      <c r="Y29" s="90"/>
      <c r="Z29" s="90"/>
      <c r="AA29" s="90"/>
      <c r="AB29" s="158"/>
      <c r="AC29" s="159"/>
      <c r="AD29" s="84"/>
      <c r="AE29" s="159"/>
      <c r="AF29" s="84"/>
      <c r="AG29" s="159"/>
      <c r="AH29" s="84"/>
      <c r="AI29" s="310"/>
      <c r="AJ29" s="159"/>
      <c r="AK29" s="84"/>
      <c r="AL29" s="204"/>
      <c r="AM29" s="158"/>
      <c r="AN29" s="307"/>
      <c r="AO29" s="307"/>
      <c r="AP29" s="307"/>
      <c r="AQ29" s="307"/>
      <c r="AR29" s="307"/>
      <c r="AS29" s="311"/>
      <c r="AT29" s="311"/>
      <c r="AU29" s="90"/>
      <c r="AV29" s="158"/>
      <c r="AW29" s="312"/>
      <c r="AX29" s="84"/>
      <c r="AY29" s="310"/>
      <c r="AZ29" s="312"/>
      <c r="BA29" s="84"/>
      <c r="BB29" s="90"/>
      <c r="BC29" s="312"/>
      <c r="BD29" s="84"/>
      <c r="BE29" s="157"/>
      <c r="BF29" s="312"/>
      <c r="BG29" s="84"/>
      <c r="BH29" s="311"/>
      <c r="BI29" s="158"/>
      <c r="BJ29" s="306"/>
      <c r="BK29" s="306"/>
      <c r="BL29" s="306"/>
      <c r="BM29" s="304"/>
      <c r="BN29" s="311"/>
      <c r="BO29" s="311"/>
      <c r="BP29" s="311"/>
      <c r="BQ29" s="311"/>
      <c r="BR29" s="311"/>
      <c r="BS29" s="90"/>
      <c r="BT29" s="158"/>
      <c r="BU29" s="312"/>
      <c r="BV29" s="312"/>
      <c r="BW29" s="313"/>
      <c r="BX29" s="312"/>
      <c r="BY29" s="312"/>
      <c r="BZ29" s="312"/>
      <c r="CA29" s="312"/>
      <c r="CB29" s="312"/>
      <c r="CC29" s="90"/>
      <c r="CD29" s="158"/>
      <c r="CE29" s="160"/>
      <c r="CF29" s="160"/>
      <c r="CG29" s="160"/>
      <c r="CH29" s="160"/>
      <c r="CI29" s="160"/>
      <c r="CJ29" s="160"/>
      <c r="CK29" s="160"/>
      <c r="CL29" s="160"/>
      <c r="CM29" s="314"/>
      <c r="CN29" s="158"/>
      <c r="CO29" s="159"/>
      <c r="CP29" s="315"/>
      <c r="CQ29" s="159"/>
      <c r="CR29" s="159"/>
      <c r="CS29" s="159"/>
      <c r="CT29" s="159"/>
      <c r="CU29" s="159"/>
      <c r="CV29" s="316"/>
      <c r="CW29" s="90"/>
      <c r="CX29" s="158"/>
      <c r="CY29" s="317"/>
      <c r="CZ29" s="317"/>
      <c r="DA29" s="317"/>
      <c r="DB29" s="317"/>
      <c r="DC29" s="317"/>
      <c r="DD29" s="317"/>
      <c r="DE29" s="317"/>
      <c r="DF29" s="317"/>
      <c r="DG29" s="314"/>
      <c r="DH29" s="158"/>
      <c r="DI29" s="312"/>
      <c r="DJ29" s="84"/>
      <c r="DK29" s="310"/>
      <c r="DL29" s="318"/>
      <c r="DM29" s="84"/>
      <c r="DN29" s="312"/>
      <c r="DO29" s="319"/>
      <c r="DP29" s="312"/>
      <c r="DQ29" s="84"/>
      <c r="DR29" s="84"/>
      <c r="DS29" s="312"/>
      <c r="DT29" s="320"/>
      <c r="DU29" s="321"/>
      <c r="DV29" s="158"/>
      <c r="DW29" s="321"/>
      <c r="DX29" s="321"/>
      <c r="DY29" s="321"/>
      <c r="DZ29" s="321"/>
      <c r="EA29" s="321"/>
      <c r="EB29" s="319"/>
      <c r="EC29" s="158"/>
      <c r="ED29" s="159"/>
      <c r="EE29" s="322"/>
      <c r="EF29" s="322"/>
      <c r="EG29" s="323"/>
      <c r="EH29" s="323"/>
      <c r="EI29" s="323"/>
      <c r="EJ29" s="158"/>
      <c r="EK29" s="324"/>
      <c r="EL29" s="312"/>
      <c r="EM29" s="312"/>
      <c r="EN29" s="312"/>
      <c r="EO29" s="316"/>
      <c r="EP29" s="316"/>
      <c r="EQ29" s="312"/>
      <c r="ER29" s="312"/>
      <c r="ES29" s="289"/>
      <c r="ET29" s="158"/>
      <c r="EU29" s="312"/>
      <c r="EV29" s="84"/>
      <c r="EW29" s="319"/>
      <c r="EX29" s="312"/>
      <c r="EY29" s="84"/>
      <c r="EZ29" s="84"/>
      <c r="FA29" s="312"/>
      <c r="FB29" s="84"/>
      <c r="FC29" s="90"/>
      <c r="FD29" s="158"/>
      <c r="FE29" s="325"/>
      <c r="FF29" s="325"/>
      <c r="FG29" s="322"/>
      <c r="FH29" s="321"/>
      <c r="FI29" s="321"/>
      <c r="FJ29" s="204"/>
      <c r="FK29" s="312"/>
      <c r="FL29" s="326"/>
      <c r="FM29" s="184"/>
      <c r="FN29" s="158"/>
      <c r="FO29" s="324"/>
      <c r="FP29" s="312"/>
      <c r="FQ29" s="312"/>
      <c r="FR29" s="312"/>
      <c r="FS29" s="316"/>
      <c r="FT29" s="316"/>
      <c r="FU29" s="312"/>
      <c r="FV29" s="312"/>
      <c r="FW29" s="158"/>
      <c r="FX29" s="327"/>
      <c r="FY29" s="327"/>
      <c r="FZ29" s="327"/>
      <c r="GA29" s="327"/>
      <c r="GB29" s="327"/>
      <c r="GC29" s="327"/>
      <c r="GD29" s="327"/>
      <c r="GE29" s="9"/>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row>
    <row r="30" spans="1:246" ht="12" customHeight="1">
      <c r="A30" s="57" t="s">
        <v>223</v>
      </c>
      <c r="B30" s="270">
        <v>4061.081</v>
      </c>
      <c r="C30" s="270">
        <v>4077.668</v>
      </c>
      <c r="D30" s="60">
        <f t="shared" si="0"/>
        <v>0.004084380488840189</v>
      </c>
      <c r="E30" s="58">
        <v>1318.869</v>
      </c>
      <c r="F30" s="270">
        <v>1363.33505</v>
      </c>
      <c r="G30" s="271">
        <f t="shared" si="1"/>
        <v>0.03371528938810453</v>
      </c>
      <c r="H30" s="213"/>
      <c r="I30" s="272"/>
      <c r="J30" s="158"/>
      <c r="K30" s="305"/>
      <c r="L30" s="86"/>
      <c r="M30" s="87"/>
      <c r="N30" s="306"/>
      <c r="O30" s="305"/>
      <c r="P30" s="86"/>
      <c r="Q30" s="307"/>
      <c r="R30" s="67"/>
      <c r="S30" s="152"/>
      <c r="X30" s="9"/>
      <c r="Z30" s="152"/>
      <c r="AB30" s="148"/>
      <c r="AC30" s="108"/>
      <c r="AD30" s="73"/>
      <c r="AE30" s="108"/>
      <c r="AF30" s="73"/>
      <c r="AG30" s="108"/>
      <c r="AH30" s="73"/>
      <c r="AI30" s="273"/>
      <c r="AJ30" s="108"/>
      <c r="AK30" s="73"/>
      <c r="AL30" s="294"/>
      <c r="AM30" s="148"/>
      <c r="AN30" s="252"/>
      <c r="AO30" s="252"/>
      <c r="AP30" s="252"/>
      <c r="AQ30" s="252"/>
      <c r="AR30" s="252"/>
      <c r="AS30" s="274"/>
      <c r="AT30" s="274"/>
      <c r="AV30" s="148"/>
      <c r="AW30" s="275"/>
      <c r="AX30" s="73"/>
      <c r="AY30" s="273"/>
      <c r="AZ30" s="275"/>
      <c r="BA30" s="73"/>
      <c r="BC30" s="275"/>
      <c r="BD30" s="73"/>
      <c r="BF30" s="275"/>
      <c r="BG30" s="73"/>
      <c r="BH30" s="274"/>
      <c r="BI30" s="148"/>
      <c r="BJ30" s="251"/>
      <c r="BK30" s="251"/>
      <c r="BL30" s="251"/>
      <c r="BM30" s="276"/>
      <c r="BN30" s="274"/>
      <c r="BO30" s="274"/>
      <c r="BP30" s="274"/>
      <c r="BQ30" s="274"/>
      <c r="BR30" s="274"/>
      <c r="BT30" s="148"/>
      <c r="BU30" s="275"/>
      <c r="BV30" s="275"/>
      <c r="BW30" s="277"/>
      <c r="BX30" s="275"/>
      <c r="BY30" s="275"/>
      <c r="BZ30" s="275"/>
      <c r="CA30" s="275"/>
      <c r="CB30" s="275"/>
      <c r="CD30" s="148"/>
      <c r="CE30" s="149"/>
      <c r="CF30" s="149"/>
      <c r="CG30" s="149"/>
      <c r="CH30" s="149"/>
      <c r="CI30" s="149"/>
      <c r="CJ30" s="149"/>
      <c r="CK30" s="149"/>
      <c r="CL30" s="149"/>
      <c r="CM30" s="278"/>
      <c r="CN30" s="148"/>
      <c r="CO30" s="108"/>
      <c r="CP30" s="279"/>
      <c r="CQ30" s="108"/>
      <c r="CR30" s="108"/>
      <c r="CS30" s="108"/>
      <c r="CT30" s="108"/>
      <c r="CU30" s="108"/>
      <c r="CV30" s="280"/>
      <c r="CX30" s="148"/>
      <c r="CY30" s="281"/>
      <c r="CZ30" s="281"/>
      <c r="DA30" s="281"/>
      <c r="DB30" s="281"/>
      <c r="DC30" s="281"/>
      <c r="DD30" s="281"/>
      <c r="DE30" s="281"/>
      <c r="DF30" s="281"/>
      <c r="DG30" s="278"/>
      <c r="DH30" s="148"/>
      <c r="DI30" s="275"/>
      <c r="DJ30" s="73"/>
      <c r="DK30" s="296"/>
      <c r="DL30" s="282"/>
      <c r="DM30" s="73"/>
      <c r="DN30" s="297"/>
      <c r="DO30" s="298"/>
      <c r="DP30" s="275"/>
      <c r="DQ30" s="73"/>
      <c r="DR30" s="73"/>
      <c r="DS30" s="275"/>
      <c r="DT30" s="284"/>
      <c r="DU30" s="285"/>
      <c r="DV30" s="148"/>
      <c r="DW30" s="285"/>
      <c r="DX30" s="285"/>
      <c r="DY30" s="329"/>
      <c r="DZ30" s="285"/>
      <c r="EA30" s="285"/>
      <c r="EB30" s="298"/>
      <c r="EC30" s="148"/>
      <c r="ED30" s="108"/>
      <c r="EE30" s="286"/>
      <c r="EF30" s="286"/>
      <c r="EG30" s="287"/>
      <c r="EH30" s="287"/>
      <c r="EI30" s="287"/>
      <c r="EJ30" s="148"/>
      <c r="EK30" s="288"/>
      <c r="EL30" s="275"/>
      <c r="EM30" s="275"/>
      <c r="EN30" s="275"/>
      <c r="EO30" s="280"/>
      <c r="EP30" s="280"/>
      <c r="EQ30" s="275"/>
      <c r="ER30" s="275"/>
      <c r="ES30" s="289"/>
      <c r="ET30" s="148"/>
      <c r="EU30" s="275"/>
      <c r="EV30" s="73"/>
      <c r="EW30" s="298"/>
      <c r="EX30" s="275"/>
      <c r="EY30" s="73"/>
      <c r="EZ30" s="299"/>
      <c r="FA30" s="275"/>
      <c r="FB30" s="73"/>
      <c r="FD30" s="148"/>
      <c r="FE30" s="290"/>
      <c r="FF30" s="290"/>
      <c r="FG30" s="286"/>
      <c r="FH30" s="285"/>
      <c r="FI30" s="285"/>
      <c r="FJ30" s="205"/>
      <c r="FK30" s="275"/>
      <c r="FL30" s="291"/>
      <c r="FM30" s="184"/>
      <c r="FN30" s="148"/>
      <c r="FO30" s="288"/>
      <c r="FP30" s="275"/>
      <c r="FQ30" s="275"/>
      <c r="FR30" s="275"/>
      <c r="FS30" s="280"/>
      <c r="FT30" s="280"/>
      <c r="FU30" s="275"/>
      <c r="FV30" s="275"/>
      <c r="FW30" s="148"/>
      <c r="FX30" s="292"/>
      <c r="FY30" s="292"/>
      <c r="FZ30" s="292"/>
      <c r="GA30" s="292"/>
      <c r="GB30" s="292"/>
      <c r="GC30" s="292"/>
      <c r="GD30" s="292"/>
      <c r="IL30" s="6"/>
    </row>
    <row r="31" spans="1:245" s="342" customFormat="1" ht="12" customHeight="1">
      <c r="A31" s="91" t="s">
        <v>224</v>
      </c>
      <c r="B31" s="93">
        <v>20863.264609000005</v>
      </c>
      <c r="C31" s="93">
        <v>21194.251586</v>
      </c>
      <c r="D31" s="105">
        <f t="shared" si="0"/>
        <v>0.015864582231162938</v>
      </c>
      <c r="E31" s="92">
        <v>6249.592259000001</v>
      </c>
      <c r="F31" s="93">
        <v>6085.584873000003</v>
      </c>
      <c r="G31" s="344">
        <f t="shared" si="1"/>
        <v>-0.026242893808601897</v>
      </c>
      <c r="H31" s="213"/>
      <c r="I31" s="272"/>
      <c r="J31" s="148"/>
      <c r="K31" s="250"/>
      <c r="L31" s="75"/>
      <c r="M31" s="76"/>
      <c r="N31" s="251"/>
      <c r="O31" s="250"/>
      <c r="P31" s="75"/>
      <c r="Q31" s="252"/>
      <c r="R31" s="89"/>
      <c r="S31" s="99"/>
      <c r="T31" s="99"/>
      <c r="U31" s="99"/>
      <c r="V31" s="99"/>
      <c r="W31" s="99"/>
      <c r="X31" s="99"/>
      <c r="Y31" s="99"/>
      <c r="Z31" s="99"/>
      <c r="AA31" s="99"/>
      <c r="AB31" s="158"/>
      <c r="AC31" s="159"/>
      <c r="AD31" s="84"/>
      <c r="AE31" s="159"/>
      <c r="AF31" s="84"/>
      <c r="AG31" s="159"/>
      <c r="AH31" s="84"/>
      <c r="AI31" s="310"/>
      <c r="AJ31" s="159"/>
      <c r="AK31" s="331"/>
      <c r="AL31" s="236"/>
      <c r="AM31" s="158"/>
      <c r="AN31" s="307"/>
      <c r="AO31" s="307"/>
      <c r="AP31" s="307"/>
      <c r="AQ31" s="307"/>
      <c r="AR31" s="307"/>
      <c r="AS31" s="311"/>
      <c r="AT31" s="311"/>
      <c r="AU31" s="99"/>
      <c r="AV31" s="158"/>
      <c r="AW31" s="312"/>
      <c r="AX31" s="84"/>
      <c r="AY31" s="310"/>
      <c r="AZ31" s="312"/>
      <c r="BA31" s="84"/>
      <c r="BB31" s="99"/>
      <c r="BC31" s="312"/>
      <c r="BD31" s="84"/>
      <c r="BE31" s="180"/>
      <c r="BF31" s="312"/>
      <c r="BG31" s="331"/>
      <c r="BH31" s="332"/>
      <c r="BI31" s="158"/>
      <c r="BJ31" s="306"/>
      <c r="BK31" s="306"/>
      <c r="BL31" s="306"/>
      <c r="BM31" s="304"/>
      <c r="BN31" s="311"/>
      <c r="BO31" s="311"/>
      <c r="BP31" s="311"/>
      <c r="BQ31" s="311"/>
      <c r="BR31" s="311"/>
      <c r="BS31" s="99"/>
      <c r="BT31" s="158"/>
      <c r="BU31" s="312"/>
      <c r="BV31" s="312"/>
      <c r="BW31" s="313"/>
      <c r="BX31" s="312"/>
      <c r="BY31" s="312"/>
      <c r="BZ31" s="312"/>
      <c r="CA31" s="312"/>
      <c r="CB31" s="312"/>
      <c r="CC31" s="99"/>
      <c r="CD31" s="158"/>
      <c r="CE31" s="160"/>
      <c r="CF31" s="333"/>
      <c r="CG31" s="333"/>
      <c r="CH31" s="333"/>
      <c r="CI31" s="160"/>
      <c r="CJ31" s="160"/>
      <c r="CK31" s="333"/>
      <c r="CL31" s="160"/>
      <c r="CM31" s="334"/>
      <c r="CN31" s="158"/>
      <c r="CO31" s="159"/>
      <c r="CP31" s="315"/>
      <c r="CQ31" s="159"/>
      <c r="CR31" s="159"/>
      <c r="CS31" s="159"/>
      <c r="CT31" s="159"/>
      <c r="CU31" s="159"/>
      <c r="CV31" s="316"/>
      <c r="CW31" s="99"/>
      <c r="CX31" s="158"/>
      <c r="CY31" s="317"/>
      <c r="CZ31" s="335"/>
      <c r="DA31" s="335"/>
      <c r="DB31" s="335"/>
      <c r="DC31" s="317"/>
      <c r="DD31" s="317"/>
      <c r="DE31" s="317"/>
      <c r="DF31" s="335"/>
      <c r="DG31" s="334"/>
      <c r="DH31" s="158"/>
      <c r="DI31" s="336"/>
      <c r="DJ31" s="331"/>
      <c r="DK31" s="337"/>
      <c r="DL31" s="318"/>
      <c r="DM31" s="331"/>
      <c r="DN31" s="336"/>
      <c r="DO31" s="338"/>
      <c r="DP31" s="312"/>
      <c r="DQ31" s="331"/>
      <c r="DR31" s="331"/>
      <c r="DS31" s="312"/>
      <c r="DT31" s="320"/>
      <c r="DU31" s="339"/>
      <c r="DV31" s="158"/>
      <c r="DW31" s="321"/>
      <c r="DX31" s="321"/>
      <c r="DY31" s="321"/>
      <c r="DZ31" s="321"/>
      <c r="EA31" s="321"/>
      <c r="EB31" s="338"/>
      <c r="EC31" s="158"/>
      <c r="ED31" s="159"/>
      <c r="EE31" s="322"/>
      <c r="EF31" s="322"/>
      <c r="EG31" s="323"/>
      <c r="EH31" s="323"/>
      <c r="EI31" s="340"/>
      <c r="EJ31" s="158"/>
      <c r="EK31" s="324"/>
      <c r="EL31" s="312"/>
      <c r="EM31" s="312"/>
      <c r="EN31" s="312"/>
      <c r="EO31" s="316"/>
      <c r="EP31" s="316"/>
      <c r="EQ31" s="312"/>
      <c r="ER31" s="312"/>
      <c r="ES31" s="289"/>
      <c r="ET31" s="158"/>
      <c r="EU31" s="336"/>
      <c r="EV31" s="331"/>
      <c r="EW31" s="338"/>
      <c r="EX31" s="312"/>
      <c r="EY31" s="331"/>
      <c r="EZ31" s="331"/>
      <c r="FA31" s="312"/>
      <c r="FB31" s="331"/>
      <c r="FC31" s="99"/>
      <c r="FD31" s="158"/>
      <c r="FE31" s="325"/>
      <c r="FF31" s="325"/>
      <c r="FG31" s="322"/>
      <c r="FH31" s="321"/>
      <c r="FI31" s="321"/>
      <c r="FJ31" s="204"/>
      <c r="FK31" s="312"/>
      <c r="FL31" s="326"/>
      <c r="FM31" s="341"/>
      <c r="FN31" s="158"/>
      <c r="FO31" s="324"/>
      <c r="FP31" s="312"/>
      <c r="FQ31" s="312"/>
      <c r="FR31" s="312"/>
      <c r="FS31" s="316"/>
      <c r="FT31" s="316"/>
      <c r="FU31" s="312"/>
      <c r="FV31" s="312"/>
      <c r="FW31" s="158"/>
      <c r="FX31" s="327"/>
      <c r="FY31" s="327"/>
      <c r="FZ31" s="327"/>
      <c r="GA31" s="327"/>
      <c r="GB31" s="327"/>
      <c r="GC31" s="327"/>
      <c r="GD31" s="327"/>
      <c r="GE31" s="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row>
    <row r="32" spans="1:246" ht="12" customHeight="1">
      <c r="A32" s="57" t="s">
        <v>225</v>
      </c>
      <c r="B32" s="270">
        <v>300.500538</v>
      </c>
      <c r="C32" s="270">
        <v>287.32064299999996</v>
      </c>
      <c r="D32" s="60">
        <f t="shared" si="0"/>
        <v>-0.04385980500307807</v>
      </c>
      <c r="E32" s="58">
        <v>122.644778</v>
      </c>
      <c r="F32" s="270">
        <v>90.658594</v>
      </c>
      <c r="G32" s="271">
        <f t="shared" si="1"/>
        <v>-0.2608034726109578</v>
      </c>
      <c r="H32" s="213"/>
      <c r="I32" s="272"/>
      <c r="J32" s="148"/>
      <c r="K32" s="250"/>
      <c r="L32" s="75"/>
      <c r="M32" s="76"/>
      <c r="N32" s="251"/>
      <c r="O32" s="250"/>
      <c r="P32" s="75"/>
      <c r="Q32" s="252"/>
      <c r="R32" s="67"/>
      <c r="S32" s="152"/>
      <c r="X32" s="9"/>
      <c r="Z32" s="152"/>
      <c r="AB32" s="148"/>
      <c r="AC32" s="108"/>
      <c r="AD32" s="73"/>
      <c r="AE32" s="108"/>
      <c r="AF32" s="73"/>
      <c r="AG32" s="108"/>
      <c r="AH32" s="73"/>
      <c r="AI32" s="273"/>
      <c r="AJ32" s="108"/>
      <c r="AK32" s="73"/>
      <c r="AL32" s="294"/>
      <c r="AM32" s="148"/>
      <c r="AN32" s="252"/>
      <c r="AO32" s="252"/>
      <c r="AP32" s="252"/>
      <c r="AQ32" s="252"/>
      <c r="AR32" s="252"/>
      <c r="AS32" s="274"/>
      <c r="AT32" s="274"/>
      <c r="AV32" s="148"/>
      <c r="AW32" s="275"/>
      <c r="AX32" s="73"/>
      <c r="AY32" s="273"/>
      <c r="AZ32" s="275"/>
      <c r="BA32" s="73"/>
      <c r="BC32" s="275"/>
      <c r="BD32" s="73"/>
      <c r="BF32" s="275"/>
      <c r="BG32" s="73"/>
      <c r="BH32" s="274"/>
      <c r="BI32" s="148"/>
      <c r="BJ32" s="251"/>
      <c r="BK32" s="251"/>
      <c r="BL32" s="251"/>
      <c r="BM32" s="276"/>
      <c r="BN32" s="274"/>
      <c r="BO32" s="274"/>
      <c r="BP32" s="274"/>
      <c r="BQ32" s="274"/>
      <c r="BR32" s="274"/>
      <c r="BT32" s="148"/>
      <c r="BU32" s="275"/>
      <c r="BV32" s="275"/>
      <c r="BW32" s="277"/>
      <c r="BX32" s="275"/>
      <c r="BY32" s="275"/>
      <c r="BZ32" s="275"/>
      <c r="CA32" s="275"/>
      <c r="CB32" s="275"/>
      <c r="CD32" s="148"/>
      <c r="CE32" s="149"/>
      <c r="CF32" s="149"/>
      <c r="CG32" s="149"/>
      <c r="CH32" s="149"/>
      <c r="CI32" s="149"/>
      <c r="CJ32" s="149"/>
      <c r="CK32" s="149"/>
      <c r="CL32" s="149"/>
      <c r="CM32" s="278"/>
      <c r="CN32" s="148"/>
      <c r="CO32" s="108"/>
      <c r="CP32" s="279"/>
      <c r="CQ32" s="108"/>
      <c r="CR32" s="108"/>
      <c r="CS32" s="108"/>
      <c r="CT32" s="108"/>
      <c r="CU32" s="108"/>
      <c r="CV32" s="280"/>
      <c r="CX32" s="148"/>
      <c r="CY32" s="281"/>
      <c r="CZ32" s="281"/>
      <c r="DA32" s="281"/>
      <c r="DB32" s="281"/>
      <c r="DC32" s="281"/>
      <c r="DD32" s="281"/>
      <c r="DE32" s="281"/>
      <c r="DF32" s="281"/>
      <c r="DG32" s="278"/>
      <c r="DH32" s="148"/>
      <c r="DI32" s="275"/>
      <c r="DJ32" s="73"/>
      <c r="DK32" s="296"/>
      <c r="DL32" s="282"/>
      <c r="DM32" s="73"/>
      <c r="DN32" s="297"/>
      <c r="DO32" s="298"/>
      <c r="DP32" s="275"/>
      <c r="DQ32" s="73"/>
      <c r="DR32" s="73"/>
      <c r="DS32" s="275"/>
      <c r="DT32" s="284"/>
      <c r="DU32" s="285"/>
      <c r="DV32" s="148"/>
      <c r="DW32" s="285"/>
      <c r="DX32" s="285"/>
      <c r="DY32" s="285"/>
      <c r="DZ32" s="285"/>
      <c r="EA32" s="285"/>
      <c r="EB32" s="298"/>
      <c r="EC32" s="148"/>
      <c r="ED32" s="108"/>
      <c r="EE32" s="286"/>
      <c r="EF32" s="286"/>
      <c r="EG32" s="287"/>
      <c r="EH32" s="287"/>
      <c r="EI32" s="287"/>
      <c r="EJ32" s="148"/>
      <c r="EK32" s="288"/>
      <c r="EL32" s="275"/>
      <c r="EM32" s="275"/>
      <c r="EN32" s="275"/>
      <c r="EO32" s="280"/>
      <c r="EP32" s="280"/>
      <c r="EQ32" s="275"/>
      <c r="ER32" s="275"/>
      <c r="ES32" s="289"/>
      <c r="ET32" s="148"/>
      <c r="EU32" s="275"/>
      <c r="EV32" s="73"/>
      <c r="EW32" s="298"/>
      <c r="EX32" s="275"/>
      <c r="EY32" s="73"/>
      <c r="EZ32" s="299"/>
      <c r="FA32" s="275"/>
      <c r="FB32" s="73"/>
      <c r="FD32" s="148"/>
      <c r="FE32" s="290"/>
      <c r="FF32" s="290"/>
      <c r="FG32" s="286"/>
      <c r="FH32" s="285"/>
      <c r="FI32" s="285"/>
      <c r="FJ32" s="205"/>
      <c r="FK32" s="275"/>
      <c r="FL32" s="291"/>
      <c r="FM32" s="184"/>
      <c r="FN32" s="148"/>
      <c r="FO32" s="288"/>
      <c r="FP32" s="275"/>
      <c r="FQ32" s="275"/>
      <c r="FR32" s="275"/>
      <c r="FS32" s="280"/>
      <c r="FT32" s="280"/>
      <c r="FU32" s="275"/>
      <c r="FV32" s="275"/>
      <c r="FW32" s="148"/>
      <c r="FX32" s="292"/>
      <c r="FY32" s="292"/>
      <c r="FZ32" s="292"/>
      <c r="GA32" s="292"/>
      <c r="GB32" s="292"/>
      <c r="GC32" s="292"/>
      <c r="GD32" s="292"/>
      <c r="IL32" s="6"/>
    </row>
    <row r="33" spans="1:245" s="13" customFormat="1" ht="12" customHeight="1">
      <c r="A33" s="68" t="s">
        <v>226</v>
      </c>
      <c r="B33" s="108">
        <v>100.529982</v>
      </c>
      <c r="C33" s="108">
        <v>102.25556900000001</v>
      </c>
      <c r="D33" s="71">
        <f t="shared" si="0"/>
        <v>0.017164899124322952</v>
      </c>
      <c r="E33" s="69">
        <v>54.313709</v>
      </c>
      <c r="F33" s="108">
        <v>37.193248</v>
      </c>
      <c r="G33" s="293">
        <f t="shared" si="1"/>
        <v>-0.31521435960118294</v>
      </c>
      <c r="H33" s="213"/>
      <c r="I33" s="272"/>
      <c r="J33" s="148"/>
      <c r="K33" s="250"/>
      <c r="L33" s="75"/>
      <c r="M33" s="76"/>
      <c r="N33" s="251"/>
      <c r="O33" s="250"/>
      <c r="P33" s="75"/>
      <c r="Q33" s="252"/>
      <c r="R33" s="67"/>
      <c r="S33" s="152"/>
      <c r="T33" s="152"/>
      <c r="U33" s="152"/>
      <c r="V33" s="152"/>
      <c r="W33" s="152"/>
      <c r="X33" s="9"/>
      <c r="Y33" s="9"/>
      <c r="Z33" s="152"/>
      <c r="AA33" s="152"/>
      <c r="AB33" s="148"/>
      <c r="AC33" s="108"/>
      <c r="AD33" s="73"/>
      <c r="AE33" s="108"/>
      <c r="AF33" s="73"/>
      <c r="AG33" s="108"/>
      <c r="AH33" s="73"/>
      <c r="AI33" s="273"/>
      <c r="AJ33" s="108"/>
      <c r="AK33" s="73"/>
      <c r="AL33" s="294"/>
      <c r="AM33" s="148"/>
      <c r="AN33" s="252"/>
      <c r="AO33" s="252"/>
      <c r="AP33" s="252"/>
      <c r="AQ33" s="252"/>
      <c r="AR33" s="252"/>
      <c r="AS33" s="274"/>
      <c r="AT33" s="274"/>
      <c r="AU33" s="180"/>
      <c r="AV33" s="148"/>
      <c r="AW33" s="275"/>
      <c r="AX33" s="73"/>
      <c r="AY33" s="273"/>
      <c r="AZ33" s="275"/>
      <c r="BA33" s="73"/>
      <c r="BB33" s="180"/>
      <c r="BC33" s="275"/>
      <c r="BD33" s="73"/>
      <c r="BE33" s="180"/>
      <c r="BF33" s="275"/>
      <c r="BG33" s="73"/>
      <c r="BH33" s="274"/>
      <c r="BI33" s="148"/>
      <c r="BJ33" s="251"/>
      <c r="BK33" s="251"/>
      <c r="BL33" s="251"/>
      <c r="BM33" s="276"/>
      <c r="BN33" s="274"/>
      <c r="BO33" s="274"/>
      <c r="BP33" s="274"/>
      <c r="BQ33" s="274"/>
      <c r="BR33" s="274"/>
      <c r="BS33" s="180"/>
      <c r="BT33" s="148"/>
      <c r="BU33" s="275"/>
      <c r="BV33" s="275"/>
      <c r="BW33" s="277"/>
      <c r="BX33" s="275"/>
      <c r="BY33" s="275"/>
      <c r="BZ33" s="275"/>
      <c r="CA33" s="275"/>
      <c r="CB33" s="275"/>
      <c r="CC33" s="180"/>
      <c r="CD33" s="148"/>
      <c r="CE33" s="149"/>
      <c r="CF33" s="149"/>
      <c r="CG33" s="149"/>
      <c r="CH33" s="149"/>
      <c r="CI33" s="149"/>
      <c r="CJ33" s="149"/>
      <c r="CK33" s="149"/>
      <c r="CL33" s="149"/>
      <c r="CM33" s="278"/>
      <c r="CN33" s="148"/>
      <c r="CO33" s="108"/>
      <c r="CP33" s="279"/>
      <c r="CQ33" s="108"/>
      <c r="CR33" s="108"/>
      <c r="CS33" s="108"/>
      <c r="CT33" s="108"/>
      <c r="CU33" s="108"/>
      <c r="CV33" s="280"/>
      <c r="CW33" s="180"/>
      <c r="CX33" s="148"/>
      <c r="CY33" s="281"/>
      <c r="CZ33" s="281"/>
      <c r="DA33" s="281"/>
      <c r="DB33" s="281"/>
      <c r="DC33" s="281"/>
      <c r="DD33" s="281"/>
      <c r="DE33" s="281"/>
      <c r="DF33" s="281"/>
      <c r="DG33" s="278"/>
      <c r="DH33" s="148"/>
      <c r="DI33" s="275"/>
      <c r="DJ33" s="73"/>
      <c r="DK33" s="296"/>
      <c r="DL33" s="282"/>
      <c r="DM33" s="73"/>
      <c r="DN33" s="297"/>
      <c r="DO33" s="298"/>
      <c r="DP33" s="275"/>
      <c r="DQ33" s="73"/>
      <c r="DR33" s="73"/>
      <c r="DS33" s="275"/>
      <c r="DT33" s="284"/>
      <c r="DU33" s="285"/>
      <c r="DV33" s="148"/>
      <c r="DW33" s="285"/>
      <c r="DX33" s="285"/>
      <c r="DY33" s="285"/>
      <c r="DZ33" s="285"/>
      <c r="EA33" s="285"/>
      <c r="EB33" s="298"/>
      <c r="EC33" s="148"/>
      <c r="ED33" s="108"/>
      <c r="EE33" s="286"/>
      <c r="EF33" s="286"/>
      <c r="EG33" s="287"/>
      <c r="EH33" s="287"/>
      <c r="EI33" s="287"/>
      <c r="EJ33" s="148"/>
      <c r="EK33" s="288"/>
      <c r="EL33" s="275"/>
      <c r="EM33" s="275"/>
      <c r="EN33" s="275"/>
      <c r="EO33" s="280"/>
      <c r="EP33" s="280"/>
      <c r="EQ33" s="275"/>
      <c r="ER33" s="275"/>
      <c r="ES33" s="289"/>
      <c r="ET33" s="148"/>
      <c r="EU33" s="275"/>
      <c r="EV33" s="73"/>
      <c r="EW33" s="298"/>
      <c r="EX33" s="275"/>
      <c r="EY33" s="73"/>
      <c r="EZ33" s="299"/>
      <c r="FA33" s="275"/>
      <c r="FB33" s="73"/>
      <c r="FC33" s="180"/>
      <c r="FD33" s="148"/>
      <c r="FE33" s="290"/>
      <c r="FF33" s="290"/>
      <c r="FG33" s="286"/>
      <c r="FH33" s="285"/>
      <c r="FI33" s="285"/>
      <c r="FJ33" s="205"/>
      <c r="FK33" s="275"/>
      <c r="FL33" s="291"/>
      <c r="FM33" s="184"/>
      <c r="FN33" s="148"/>
      <c r="FO33" s="288"/>
      <c r="FP33" s="275"/>
      <c r="FQ33" s="275"/>
      <c r="FR33" s="275"/>
      <c r="FS33" s="280"/>
      <c r="FT33" s="280"/>
      <c r="FU33" s="275"/>
      <c r="FV33" s="275"/>
      <c r="FW33" s="148"/>
      <c r="FX33" s="292"/>
      <c r="FY33" s="292"/>
      <c r="FZ33" s="292"/>
      <c r="GA33" s="292"/>
      <c r="GB33" s="292"/>
      <c r="GC33" s="292"/>
      <c r="GD33" s="292"/>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row>
    <row r="34" spans="1:246" ht="12" customHeight="1">
      <c r="A34" s="57" t="s">
        <v>227</v>
      </c>
      <c r="B34" s="270">
        <v>236.4093</v>
      </c>
      <c r="C34" s="270">
        <v>244.018</v>
      </c>
      <c r="D34" s="60">
        <f t="shared" si="0"/>
        <v>0.032184436060679555</v>
      </c>
      <c r="E34" s="58">
        <v>108.5907</v>
      </c>
      <c r="F34" s="270">
        <v>142.982</v>
      </c>
      <c r="G34" s="271">
        <f t="shared" si="1"/>
        <v>0.3167057584120925</v>
      </c>
      <c r="H34" s="213"/>
      <c r="I34" s="272"/>
      <c r="J34" s="148"/>
      <c r="K34" s="250"/>
      <c r="L34" s="75"/>
      <c r="M34" s="76"/>
      <c r="N34" s="251"/>
      <c r="O34" s="250"/>
      <c r="P34" s="75"/>
      <c r="Q34" s="252"/>
      <c r="R34" s="67"/>
      <c r="S34" s="152"/>
      <c r="X34" s="9"/>
      <c r="Z34" s="152"/>
      <c r="AB34" s="148"/>
      <c r="AC34" s="108"/>
      <c r="AD34" s="73"/>
      <c r="AE34" s="108"/>
      <c r="AF34" s="73"/>
      <c r="AG34" s="108"/>
      <c r="AH34" s="73"/>
      <c r="AI34" s="273"/>
      <c r="AJ34" s="108"/>
      <c r="AK34" s="73"/>
      <c r="AL34" s="294"/>
      <c r="AM34" s="148"/>
      <c r="AN34" s="252"/>
      <c r="AO34" s="252"/>
      <c r="AP34" s="252"/>
      <c r="AQ34" s="252"/>
      <c r="AR34" s="252"/>
      <c r="AS34" s="274"/>
      <c r="AT34" s="274"/>
      <c r="AV34" s="148"/>
      <c r="AW34" s="275"/>
      <c r="AX34" s="73"/>
      <c r="AY34" s="273"/>
      <c r="AZ34" s="275"/>
      <c r="BA34" s="73"/>
      <c r="BC34" s="275"/>
      <c r="BD34" s="73"/>
      <c r="BF34" s="275"/>
      <c r="BG34" s="73"/>
      <c r="BH34" s="274"/>
      <c r="BI34" s="148"/>
      <c r="BJ34" s="251"/>
      <c r="BK34" s="251"/>
      <c r="BL34" s="251"/>
      <c r="BM34" s="276"/>
      <c r="BN34" s="274"/>
      <c r="BO34" s="274"/>
      <c r="BP34" s="274"/>
      <c r="BQ34" s="274"/>
      <c r="BR34" s="274"/>
      <c r="BT34" s="148"/>
      <c r="BU34" s="275"/>
      <c r="BV34" s="275"/>
      <c r="BW34" s="277"/>
      <c r="BX34" s="275"/>
      <c r="BY34" s="275"/>
      <c r="BZ34" s="275"/>
      <c r="CA34" s="275"/>
      <c r="CB34" s="275"/>
      <c r="CD34" s="148"/>
      <c r="CE34" s="149"/>
      <c r="CF34" s="149"/>
      <c r="CG34" s="149"/>
      <c r="CH34" s="149"/>
      <c r="CI34" s="149"/>
      <c r="CJ34" s="149"/>
      <c r="CK34" s="149"/>
      <c r="CL34" s="149"/>
      <c r="CM34" s="278"/>
      <c r="CN34" s="148"/>
      <c r="CO34" s="108"/>
      <c r="CP34" s="279"/>
      <c r="CQ34" s="108"/>
      <c r="CR34" s="108"/>
      <c r="CS34" s="108"/>
      <c r="CT34" s="108"/>
      <c r="CU34" s="108"/>
      <c r="CV34" s="280"/>
      <c r="CX34" s="148"/>
      <c r="CY34" s="281"/>
      <c r="CZ34" s="281"/>
      <c r="DA34" s="281"/>
      <c r="DB34" s="281"/>
      <c r="DC34" s="281"/>
      <c r="DD34" s="281"/>
      <c r="DE34" s="281"/>
      <c r="DF34" s="281"/>
      <c r="DG34" s="278"/>
      <c r="DH34" s="148"/>
      <c r="DI34" s="275"/>
      <c r="DJ34" s="73"/>
      <c r="DK34" s="296"/>
      <c r="DL34" s="282"/>
      <c r="DM34" s="73"/>
      <c r="DN34" s="297"/>
      <c r="DO34" s="298"/>
      <c r="DP34" s="275"/>
      <c r="DQ34" s="73"/>
      <c r="DR34" s="73"/>
      <c r="DS34" s="275"/>
      <c r="DT34" s="284"/>
      <c r="DU34" s="285"/>
      <c r="DV34" s="148"/>
      <c r="DW34" s="285"/>
      <c r="DX34" s="285"/>
      <c r="DY34" s="285"/>
      <c r="DZ34" s="285"/>
      <c r="EA34" s="285"/>
      <c r="EB34" s="298"/>
      <c r="EC34" s="148"/>
      <c r="ED34" s="108"/>
      <c r="EE34" s="286"/>
      <c r="EF34" s="286"/>
      <c r="EG34" s="287"/>
      <c r="EH34" s="287"/>
      <c r="EI34" s="287"/>
      <c r="EJ34" s="148"/>
      <c r="EK34" s="288"/>
      <c r="EL34" s="275"/>
      <c r="EM34" s="275"/>
      <c r="EN34" s="275"/>
      <c r="EO34" s="280"/>
      <c r="EP34" s="280"/>
      <c r="EQ34" s="275"/>
      <c r="ER34" s="275"/>
      <c r="ES34" s="289"/>
      <c r="ET34" s="148"/>
      <c r="EU34" s="275"/>
      <c r="EV34" s="73"/>
      <c r="EW34" s="298"/>
      <c r="EX34" s="275"/>
      <c r="EY34" s="73"/>
      <c r="EZ34" s="299"/>
      <c r="FA34" s="275"/>
      <c r="FB34" s="73"/>
      <c r="FD34" s="148"/>
      <c r="FE34" s="290"/>
      <c r="FF34" s="290"/>
      <c r="FG34" s="286"/>
      <c r="FH34" s="285"/>
      <c r="FI34" s="285"/>
      <c r="FJ34" s="205"/>
      <c r="FK34" s="275"/>
      <c r="FL34" s="291"/>
      <c r="FM34" s="184"/>
      <c r="FN34" s="148"/>
      <c r="FO34" s="288"/>
      <c r="FP34" s="275"/>
      <c r="FQ34" s="275"/>
      <c r="FR34" s="275"/>
      <c r="FS34" s="280"/>
      <c r="FT34" s="280"/>
      <c r="FU34" s="275"/>
      <c r="FV34" s="275"/>
      <c r="FW34" s="148"/>
      <c r="FX34" s="292"/>
      <c r="FY34" s="292"/>
      <c r="FZ34" s="292"/>
      <c r="GA34" s="292"/>
      <c r="GB34" s="292"/>
      <c r="GC34" s="292"/>
      <c r="GD34" s="292"/>
      <c r="IL34" s="6"/>
    </row>
    <row r="35" spans="1:245" s="13" customFormat="1" ht="12" customHeight="1">
      <c r="A35" s="68" t="s">
        <v>228</v>
      </c>
      <c r="B35" s="108">
        <v>442.015</v>
      </c>
      <c r="C35" s="108">
        <v>507.107</v>
      </c>
      <c r="D35" s="71">
        <f t="shared" si="0"/>
        <v>0.14726197074759906</v>
      </c>
      <c r="E35" s="69">
        <v>260.711</v>
      </c>
      <c r="F35" s="108">
        <v>258.586</v>
      </c>
      <c r="G35" s="293">
        <f t="shared" si="1"/>
        <v>-0.008150787653762204</v>
      </c>
      <c r="H35" s="213"/>
      <c r="I35" s="272"/>
      <c r="J35" s="90"/>
      <c r="K35" s="305"/>
      <c r="L35" s="86"/>
      <c r="M35" s="87"/>
      <c r="N35" s="306"/>
      <c r="O35" s="305"/>
      <c r="P35" s="86"/>
      <c r="Q35" s="307"/>
      <c r="R35" s="67"/>
      <c r="S35" s="152"/>
      <c r="T35" s="152"/>
      <c r="U35" s="152"/>
      <c r="V35" s="152"/>
      <c r="W35" s="152"/>
      <c r="X35" s="9"/>
      <c r="Y35" s="9"/>
      <c r="Z35" s="152"/>
      <c r="AA35" s="152"/>
      <c r="AB35" s="148"/>
      <c r="AC35" s="108"/>
      <c r="AD35" s="73"/>
      <c r="AE35" s="108"/>
      <c r="AF35" s="73"/>
      <c r="AG35" s="108"/>
      <c r="AH35" s="73"/>
      <c r="AI35" s="273"/>
      <c r="AJ35" s="108"/>
      <c r="AK35" s="73"/>
      <c r="AL35" s="294"/>
      <c r="AM35" s="148"/>
      <c r="AN35" s="252"/>
      <c r="AO35" s="252"/>
      <c r="AP35" s="252"/>
      <c r="AQ35" s="252"/>
      <c r="AR35" s="252"/>
      <c r="AS35" s="274"/>
      <c r="AT35" s="274"/>
      <c r="AU35" s="180"/>
      <c r="AV35" s="148"/>
      <c r="AW35" s="275"/>
      <c r="AX35" s="73"/>
      <c r="AY35" s="273"/>
      <c r="AZ35" s="275"/>
      <c r="BA35" s="73"/>
      <c r="BB35" s="180"/>
      <c r="BC35" s="275"/>
      <c r="BD35" s="73"/>
      <c r="BE35" s="180"/>
      <c r="BF35" s="275"/>
      <c r="BG35" s="73"/>
      <c r="BH35" s="274"/>
      <c r="BI35" s="148"/>
      <c r="BJ35" s="251"/>
      <c r="BK35" s="251"/>
      <c r="BL35" s="251"/>
      <c r="BM35" s="276"/>
      <c r="BN35" s="274"/>
      <c r="BO35" s="274"/>
      <c r="BP35" s="274"/>
      <c r="BQ35" s="274"/>
      <c r="BR35" s="274"/>
      <c r="BS35" s="180"/>
      <c r="BT35" s="148"/>
      <c r="BU35" s="275"/>
      <c r="BV35" s="275"/>
      <c r="BW35" s="277"/>
      <c r="BX35" s="275"/>
      <c r="BY35" s="275"/>
      <c r="BZ35" s="275"/>
      <c r="CA35" s="275"/>
      <c r="CB35" s="275"/>
      <c r="CC35" s="180"/>
      <c r="CD35" s="148"/>
      <c r="CE35" s="149"/>
      <c r="CF35" s="149"/>
      <c r="CG35" s="149"/>
      <c r="CH35" s="149"/>
      <c r="CI35" s="149"/>
      <c r="CJ35" s="149"/>
      <c r="CK35" s="149"/>
      <c r="CL35" s="149"/>
      <c r="CM35" s="278"/>
      <c r="CN35" s="148"/>
      <c r="CO35" s="108"/>
      <c r="CP35" s="279"/>
      <c r="CQ35" s="108"/>
      <c r="CR35" s="108"/>
      <c r="CS35" s="108"/>
      <c r="CT35" s="108"/>
      <c r="CU35" s="108"/>
      <c r="CV35" s="280"/>
      <c r="CW35" s="180"/>
      <c r="CX35" s="148"/>
      <c r="CY35" s="281"/>
      <c r="CZ35" s="281"/>
      <c r="DA35" s="281"/>
      <c r="DB35" s="281"/>
      <c r="DC35" s="281"/>
      <c r="DD35" s="281"/>
      <c r="DE35" s="281"/>
      <c r="DF35" s="281"/>
      <c r="DG35" s="278"/>
      <c r="DH35" s="148"/>
      <c r="DI35" s="275"/>
      <c r="DJ35" s="73"/>
      <c r="DK35" s="296"/>
      <c r="DL35" s="282"/>
      <c r="DM35" s="73"/>
      <c r="DN35" s="297"/>
      <c r="DO35" s="298"/>
      <c r="DP35" s="275"/>
      <c r="DQ35" s="73"/>
      <c r="DR35" s="73"/>
      <c r="DS35" s="275"/>
      <c r="DT35" s="284"/>
      <c r="DU35" s="285"/>
      <c r="DV35" s="148"/>
      <c r="DW35" s="285"/>
      <c r="DX35" s="285"/>
      <c r="DY35" s="285"/>
      <c r="DZ35" s="285"/>
      <c r="EA35" s="285"/>
      <c r="EB35" s="298"/>
      <c r="EC35" s="148"/>
      <c r="ED35" s="108"/>
      <c r="EE35" s="286"/>
      <c r="EF35" s="286"/>
      <c r="EG35" s="287"/>
      <c r="EH35" s="287"/>
      <c r="EI35" s="287"/>
      <c r="EJ35" s="148"/>
      <c r="EK35" s="288"/>
      <c r="EL35" s="275"/>
      <c r="EM35" s="275"/>
      <c r="EN35" s="275"/>
      <c r="EO35" s="280"/>
      <c r="EP35" s="280"/>
      <c r="EQ35" s="275"/>
      <c r="ER35" s="275"/>
      <c r="ES35" s="289"/>
      <c r="ET35" s="148"/>
      <c r="EU35" s="275"/>
      <c r="EV35" s="73"/>
      <c r="EW35" s="298"/>
      <c r="EX35" s="275"/>
      <c r="EY35" s="73"/>
      <c r="EZ35" s="299"/>
      <c r="FA35" s="275"/>
      <c r="FB35" s="73"/>
      <c r="FC35" s="180"/>
      <c r="FD35" s="148"/>
      <c r="FE35" s="290"/>
      <c r="FF35" s="290"/>
      <c r="FG35" s="286"/>
      <c r="FH35" s="285"/>
      <c r="FI35" s="285"/>
      <c r="FJ35" s="205"/>
      <c r="FK35" s="275"/>
      <c r="FL35" s="291"/>
      <c r="FM35" s="184"/>
      <c r="FN35" s="148"/>
      <c r="FO35" s="288"/>
      <c r="FP35" s="275"/>
      <c r="FQ35" s="275"/>
      <c r="FR35" s="275"/>
      <c r="FS35" s="280"/>
      <c r="FT35" s="280"/>
      <c r="FU35" s="275"/>
      <c r="FV35" s="275"/>
      <c r="FW35" s="148"/>
      <c r="FX35" s="292"/>
      <c r="FY35" s="292"/>
      <c r="FZ35" s="292"/>
      <c r="GA35" s="292"/>
      <c r="GB35" s="292"/>
      <c r="GC35" s="292"/>
      <c r="GD35" s="292"/>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row>
    <row r="36" spans="1:246" ht="12" customHeight="1">
      <c r="A36" s="100" t="s">
        <v>325</v>
      </c>
      <c r="B36" s="270">
        <v>1079.4548200000002</v>
      </c>
      <c r="C36" s="270">
        <v>1140.7012120000002</v>
      </c>
      <c r="D36" s="60">
        <f t="shared" si="0"/>
        <v>0.056738263487488894</v>
      </c>
      <c r="E36" s="58">
        <v>546.2601870000001</v>
      </c>
      <c r="F36" s="270">
        <v>529.4198419999999</v>
      </c>
      <c r="G36" s="271">
        <f t="shared" si="1"/>
        <v>-0.030828431946478663</v>
      </c>
      <c r="H36" s="213"/>
      <c r="I36" s="272"/>
      <c r="J36" s="158"/>
      <c r="K36" s="305"/>
      <c r="L36" s="86"/>
      <c r="M36" s="87"/>
      <c r="N36" s="306"/>
      <c r="O36" s="305"/>
      <c r="P36" s="86"/>
      <c r="Q36" s="307"/>
      <c r="R36" s="67"/>
      <c r="S36" s="152"/>
      <c r="X36" s="9"/>
      <c r="Z36" s="152"/>
      <c r="AB36" s="90"/>
      <c r="AC36" s="159"/>
      <c r="AD36" s="84"/>
      <c r="AE36" s="159"/>
      <c r="AF36" s="84"/>
      <c r="AG36" s="159"/>
      <c r="AH36" s="84"/>
      <c r="AI36" s="310"/>
      <c r="AJ36" s="159"/>
      <c r="AK36" s="84"/>
      <c r="AL36" s="205"/>
      <c r="AM36" s="90"/>
      <c r="AN36" s="307"/>
      <c r="AO36" s="307"/>
      <c r="AP36" s="307"/>
      <c r="AQ36" s="307"/>
      <c r="AR36" s="307"/>
      <c r="AS36" s="274"/>
      <c r="AT36" s="274"/>
      <c r="AU36" s="9"/>
      <c r="AV36" s="90"/>
      <c r="AW36" s="312"/>
      <c r="AX36" s="84"/>
      <c r="AY36" s="310"/>
      <c r="AZ36" s="312"/>
      <c r="BA36" s="84"/>
      <c r="BC36" s="312"/>
      <c r="BD36" s="84"/>
      <c r="BE36" s="157"/>
      <c r="BF36" s="312"/>
      <c r="BG36" s="84"/>
      <c r="BH36" s="274"/>
      <c r="BI36" s="90"/>
      <c r="BJ36" s="306"/>
      <c r="BK36" s="306"/>
      <c r="BL36" s="306"/>
      <c r="BM36" s="304"/>
      <c r="BN36" s="274"/>
      <c r="BO36" s="274"/>
      <c r="BP36" s="274"/>
      <c r="BQ36" s="274"/>
      <c r="BR36" s="274"/>
      <c r="BS36" s="9"/>
      <c r="BT36" s="90"/>
      <c r="BU36" s="312"/>
      <c r="BV36" s="312"/>
      <c r="BW36" s="313"/>
      <c r="BX36" s="312"/>
      <c r="BY36" s="312"/>
      <c r="BZ36" s="312"/>
      <c r="CA36" s="312"/>
      <c r="CB36" s="312"/>
      <c r="CC36" s="9"/>
      <c r="CD36" s="90"/>
      <c r="CE36" s="160"/>
      <c r="CF36" s="160"/>
      <c r="CG36" s="160"/>
      <c r="CH36" s="160"/>
      <c r="CI36" s="160"/>
      <c r="CJ36" s="160"/>
      <c r="CK36" s="160"/>
      <c r="CL36" s="160"/>
      <c r="CM36" s="278"/>
      <c r="CN36" s="90"/>
      <c r="CO36" s="159"/>
      <c r="CP36" s="315"/>
      <c r="CQ36" s="159"/>
      <c r="CR36" s="159"/>
      <c r="CS36" s="159"/>
      <c r="CT36" s="159"/>
      <c r="CU36" s="159"/>
      <c r="CV36" s="316"/>
      <c r="CW36" s="9"/>
      <c r="CX36" s="90"/>
      <c r="CY36" s="317"/>
      <c r="CZ36" s="317"/>
      <c r="DA36" s="317"/>
      <c r="DB36" s="317"/>
      <c r="DC36" s="317"/>
      <c r="DD36" s="317"/>
      <c r="DE36" s="317"/>
      <c r="DF36" s="317"/>
      <c r="DG36" s="278"/>
      <c r="DH36" s="90"/>
      <c r="DI36" s="312"/>
      <c r="DJ36" s="84"/>
      <c r="DK36" s="310"/>
      <c r="DL36" s="318"/>
      <c r="DM36" s="84"/>
      <c r="DN36" s="312"/>
      <c r="DO36" s="319"/>
      <c r="DP36" s="312"/>
      <c r="DQ36" s="84"/>
      <c r="DR36" s="84"/>
      <c r="DS36" s="312"/>
      <c r="DT36" s="320"/>
      <c r="DU36" s="285"/>
      <c r="DV36" s="90"/>
      <c r="DW36" s="321"/>
      <c r="DX36" s="321"/>
      <c r="DY36" s="321"/>
      <c r="DZ36" s="321"/>
      <c r="EA36" s="321"/>
      <c r="EB36" s="319"/>
      <c r="EC36" s="90"/>
      <c r="ED36" s="159"/>
      <c r="EE36" s="322"/>
      <c r="EF36" s="322"/>
      <c r="EG36" s="323"/>
      <c r="EH36" s="323"/>
      <c r="EI36" s="323"/>
      <c r="EJ36" s="90"/>
      <c r="EK36" s="324"/>
      <c r="EL36" s="312"/>
      <c r="EM36" s="312"/>
      <c r="EN36" s="312"/>
      <c r="EO36" s="316"/>
      <c r="EP36" s="316"/>
      <c r="EQ36" s="312"/>
      <c r="ER36" s="312"/>
      <c r="ES36" s="289"/>
      <c r="ET36" s="90"/>
      <c r="EU36" s="312"/>
      <c r="EV36" s="84"/>
      <c r="EW36" s="319"/>
      <c r="EX36" s="312"/>
      <c r="EY36" s="84"/>
      <c r="EZ36" s="84"/>
      <c r="FA36" s="312"/>
      <c r="FB36" s="84"/>
      <c r="FC36" s="9"/>
      <c r="FD36" s="90"/>
      <c r="FE36" s="325"/>
      <c r="FF36" s="325"/>
      <c r="FG36" s="322"/>
      <c r="FH36" s="321"/>
      <c r="FI36" s="321"/>
      <c r="FJ36" s="204"/>
      <c r="FK36" s="312"/>
      <c r="FL36" s="326"/>
      <c r="FM36" s="184"/>
      <c r="FN36" s="90"/>
      <c r="FO36" s="324"/>
      <c r="FP36" s="312"/>
      <c r="FQ36" s="312"/>
      <c r="FR36" s="312"/>
      <c r="FS36" s="316"/>
      <c r="FT36" s="316"/>
      <c r="FU36" s="312"/>
      <c r="FV36" s="312"/>
      <c r="FW36" s="90"/>
      <c r="FX36" s="327"/>
      <c r="FY36" s="327"/>
      <c r="FZ36" s="327"/>
      <c r="GA36" s="327"/>
      <c r="GB36" s="327"/>
      <c r="GC36" s="327"/>
      <c r="GD36" s="327"/>
      <c r="IL36" s="6"/>
    </row>
    <row r="37" spans="1:245" s="345" customFormat="1" ht="12" customHeight="1">
      <c r="A37" s="91" t="s">
        <v>324</v>
      </c>
      <c r="B37" s="93">
        <v>21932.843131000005</v>
      </c>
      <c r="C37" s="93">
        <v>22321.623114</v>
      </c>
      <c r="D37" s="105">
        <f t="shared" si="0"/>
        <v>0.017725927308096745</v>
      </c>
      <c r="E37" s="92">
        <v>6795.852446000002</v>
      </c>
      <c r="F37" s="93">
        <v>6615.004715000004</v>
      </c>
      <c r="G37" s="344">
        <f t="shared" si="1"/>
        <v>-0.026611485819772907</v>
      </c>
      <c r="H37" s="213"/>
      <c r="I37" s="272"/>
      <c r="J37" s="814"/>
      <c r="K37" s="9"/>
      <c r="L37" s="9"/>
      <c r="M37" s="198"/>
      <c r="N37" s="198"/>
      <c r="O37" s="198"/>
      <c r="P37" s="278"/>
      <c r="Q37" s="9"/>
      <c r="R37" s="89"/>
      <c r="S37" s="90"/>
      <c r="T37" s="90"/>
      <c r="U37" s="90"/>
      <c r="V37" s="90"/>
      <c r="W37" s="90"/>
      <c r="X37" s="90"/>
      <c r="Y37" s="90"/>
      <c r="Z37" s="90"/>
      <c r="AA37" s="90"/>
      <c r="AB37" s="158"/>
      <c r="AC37" s="159"/>
      <c r="AD37" s="84"/>
      <c r="AE37" s="159"/>
      <c r="AF37" s="84"/>
      <c r="AG37" s="159"/>
      <c r="AH37" s="84"/>
      <c r="AI37" s="310"/>
      <c r="AJ37" s="159"/>
      <c r="AK37" s="84"/>
      <c r="AL37" s="204"/>
      <c r="AM37" s="158"/>
      <c r="AN37" s="307"/>
      <c r="AO37" s="307"/>
      <c r="AP37" s="307"/>
      <c r="AQ37" s="307"/>
      <c r="AR37" s="307"/>
      <c r="AS37" s="311"/>
      <c r="AT37" s="311"/>
      <c r="AU37" s="90"/>
      <c r="AV37" s="158"/>
      <c r="AW37" s="312"/>
      <c r="AX37" s="84"/>
      <c r="AY37" s="310"/>
      <c r="AZ37" s="312"/>
      <c r="BA37" s="84"/>
      <c r="BB37" s="90"/>
      <c r="BC37" s="312"/>
      <c r="BD37" s="84"/>
      <c r="BE37" s="180"/>
      <c r="BF37" s="312"/>
      <c r="BG37" s="84"/>
      <c r="BH37" s="311"/>
      <c r="BI37" s="158"/>
      <c r="BJ37" s="306"/>
      <c r="BK37" s="306"/>
      <c r="BL37" s="306"/>
      <c r="BM37" s="304"/>
      <c r="BN37" s="311"/>
      <c r="BO37" s="311"/>
      <c r="BP37" s="311"/>
      <c r="BQ37" s="311"/>
      <c r="BR37" s="311"/>
      <c r="BS37" s="90"/>
      <c r="BT37" s="158"/>
      <c r="BU37" s="312"/>
      <c r="BV37" s="312"/>
      <c r="BW37" s="313"/>
      <c r="BX37" s="312"/>
      <c r="BY37" s="312"/>
      <c r="BZ37" s="312"/>
      <c r="CA37" s="312"/>
      <c r="CB37" s="312"/>
      <c r="CC37" s="90"/>
      <c r="CD37" s="158"/>
      <c r="CE37" s="160"/>
      <c r="CF37" s="160"/>
      <c r="CG37" s="160"/>
      <c r="CH37" s="160"/>
      <c r="CI37" s="160"/>
      <c r="CJ37" s="160"/>
      <c r="CK37" s="160"/>
      <c r="CL37" s="160"/>
      <c r="CM37" s="314"/>
      <c r="CN37" s="158"/>
      <c r="CO37" s="159"/>
      <c r="CP37" s="315"/>
      <c r="CQ37" s="159"/>
      <c r="CR37" s="159"/>
      <c r="CS37" s="159"/>
      <c r="CT37" s="159"/>
      <c r="CU37" s="159"/>
      <c r="CV37" s="316"/>
      <c r="CW37" s="90"/>
      <c r="CX37" s="158"/>
      <c r="CY37" s="317"/>
      <c r="CZ37" s="317"/>
      <c r="DA37" s="317"/>
      <c r="DB37" s="317"/>
      <c r="DC37" s="317"/>
      <c r="DD37" s="317"/>
      <c r="DE37" s="317"/>
      <c r="DF37" s="317"/>
      <c r="DG37" s="314"/>
      <c r="DH37" s="158"/>
      <c r="DI37" s="312"/>
      <c r="DJ37" s="84"/>
      <c r="DK37" s="310"/>
      <c r="DL37" s="318"/>
      <c r="DM37" s="84"/>
      <c r="DN37" s="312"/>
      <c r="DO37" s="319"/>
      <c r="DP37" s="312"/>
      <c r="DQ37" s="84"/>
      <c r="DR37" s="84"/>
      <c r="DS37" s="312"/>
      <c r="DT37" s="320"/>
      <c r="DU37" s="321"/>
      <c r="DV37" s="158"/>
      <c r="DW37" s="321"/>
      <c r="DX37" s="321"/>
      <c r="DY37" s="321"/>
      <c r="DZ37" s="321"/>
      <c r="EA37" s="321"/>
      <c r="EB37" s="319"/>
      <c r="EC37" s="158"/>
      <c r="ED37" s="159"/>
      <c r="EE37" s="322"/>
      <c r="EF37" s="322"/>
      <c r="EG37" s="323"/>
      <c r="EH37" s="323"/>
      <c r="EI37" s="323"/>
      <c r="EJ37" s="158"/>
      <c r="EK37" s="324"/>
      <c r="EL37" s="312"/>
      <c r="EM37" s="312"/>
      <c r="EN37" s="312"/>
      <c r="EO37" s="316"/>
      <c r="EP37" s="316"/>
      <c r="EQ37" s="312"/>
      <c r="ER37" s="312"/>
      <c r="ES37" s="289"/>
      <c r="ET37" s="158"/>
      <c r="EU37" s="312"/>
      <c r="EV37" s="84"/>
      <c r="EW37" s="319"/>
      <c r="EX37" s="312"/>
      <c r="EY37" s="84"/>
      <c r="EZ37" s="84"/>
      <c r="FA37" s="312"/>
      <c r="FB37" s="84"/>
      <c r="FC37" s="90"/>
      <c r="FD37" s="158"/>
      <c r="FE37" s="325"/>
      <c r="FF37" s="325"/>
      <c r="FG37" s="322"/>
      <c r="FH37" s="321"/>
      <c r="FI37" s="321"/>
      <c r="FJ37" s="204"/>
      <c r="FK37" s="312"/>
      <c r="FL37" s="326"/>
      <c r="FM37" s="184"/>
      <c r="FN37" s="158"/>
      <c r="FO37" s="324"/>
      <c r="FP37" s="312"/>
      <c r="FQ37" s="312"/>
      <c r="FR37" s="312"/>
      <c r="FS37" s="316"/>
      <c r="FT37" s="316"/>
      <c r="FU37" s="312"/>
      <c r="FV37" s="312"/>
      <c r="FW37" s="158"/>
      <c r="FX37" s="327"/>
      <c r="FY37" s="327"/>
      <c r="FZ37" s="327"/>
      <c r="GA37" s="327"/>
      <c r="GB37" s="327"/>
      <c r="GC37" s="327"/>
      <c r="GD37" s="327"/>
      <c r="GE37" s="9"/>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row>
    <row r="38" spans="1:187" ht="12" customHeight="1">
      <c r="A38" s="107" t="s">
        <v>443</v>
      </c>
      <c r="B38" s="176"/>
      <c r="C38" s="347"/>
      <c r="D38" s="176"/>
      <c r="E38" s="176"/>
      <c r="F38" s="348"/>
      <c r="G38" s="348"/>
      <c r="H38" s="176"/>
      <c r="I38" s="152"/>
      <c r="AC38" s="198"/>
      <c r="AE38" s="294"/>
      <c r="AN38" s="198"/>
      <c r="AW38" s="349"/>
      <c r="AX38" s="9"/>
      <c r="AY38" s="349"/>
      <c r="AZ38" s="9"/>
      <c r="BB38" s="9"/>
      <c r="BD38" s="9"/>
      <c r="BF38" s="9"/>
      <c r="BJ38" s="198"/>
      <c r="BU38" s="349"/>
      <c r="BW38" s="349"/>
      <c r="CE38" s="349"/>
      <c r="CF38" s="9"/>
      <c r="CG38" s="349"/>
      <c r="CJ38" s="9"/>
      <c r="CK38" s="9"/>
      <c r="CL38" s="9"/>
      <c r="CO38" s="349"/>
      <c r="CP38" s="9"/>
      <c r="CQ38" s="349"/>
      <c r="CR38" s="9"/>
      <c r="CT38" s="9"/>
      <c r="CU38" s="9"/>
      <c r="CV38" s="9"/>
      <c r="CW38" s="9"/>
      <c r="CY38" s="349"/>
      <c r="DA38" s="349"/>
      <c r="DI38" s="349"/>
      <c r="DK38" s="198"/>
      <c r="DW38" s="349"/>
      <c r="EA38" s="9"/>
      <c r="ED38" s="349"/>
      <c r="EE38" s="350"/>
      <c r="EF38" s="349"/>
      <c r="EG38" s="198"/>
      <c r="EH38" s="198"/>
      <c r="EI38" s="198"/>
      <c r="EJ38" s="198"/>
      <c r="EK38" s="349"/>
      <c r="EL38" s="350"/>
      <c r="EM38" s="349"/>
      <c r="EN38" s="198"/>
      <c r="EO38" s="198"/>
      <c r="EP38" s="198"/>
      <c r="EU38" s="349"/>
      <c r="EW38" s="349"/>
      <c r="FE38" s="349"/>
      <c r="FI38" s="9"/>
      <c r="FO38" s="349"/>
      <c r="FP38" s="350"/>
      <c r="FQ38" s="349"/>
      <c r="FR38" s="198"/>
      <c r="FS38" s="198"/>
      <c r="FT38" s="198"/>
      <c r="FU38" s="180"/>
      <c r="FV38" s="9"/>
      <c r="FW38" s="180"/>
      <c r="GE38" s="184"/>
    </row>
    <row r="39" spans="1:179" ht="12" customHeight="1">
      <c r="A39" s="889" t="s">
        <v>511</v>
      </c>
      <c r="B39" s="565"/>
      <c r="C39" s="565"/>
      <c r="D39" s="118"/>
      <c r="E39" s="118"/>
      <c r="F39" s="351"/>
      <c r="G39" s="118"/>
      <c r="H39" s="118"/>
      <c r="I39" s="152"/>
      <c r="AC39" s="352"/>
      <c r="AD39" s="353"/>
      <c r="AE39" s="353"/>
      <c r="AF39" s="353"/>
      <c r="AG39" s="353"/>
      <c r="AH39" s="354"/>
      <c r="AI39" s="353"/>
      <c r="AJ39" s="353"/>
      <c r="AK39" s="353"/>
      <c r="AN39" s="349"/>
      <c r="AW39" s="349"/>
      <c r="AX39" s="9"/>
      <c r="AZ39" s="9"/>
      <c r="BB39" s="9"/>
      <c r="BD39" s="9"/>
      <c r="BF39" s="9"/>
      <c r="BJ39" s="349"/>
      <c r="BU39" s="349"/>
      <c r="CE39" s="349"/>
      <c r="CH39" s="9"/>
      <c r="CI39" s="9"/>
      <c r="CL39" s="9"/>
      <c r="CM39" s="9"/>
      <c r="CN39" s="9"/>
      <c r="CO39" s="349"/>
      <c r="CP39" s="9"/>
      <c r="CQ39" s="9"/>
      <c r="CR39" s="9"/>
      <c r="CT39" s="9"/>
      <c r="CU39" s="9"/>
      <c r="CV39" s="9"/>
      <c r="CW39" s="9"/>
      <c r="DI39" s="355"/>
      <c r="DK39" s="349"/>
      <c r="DW39" s="198"/>
      <c r="EA39" s="9"/>
      <c r="ED39" s="198"/>
      <c r="EE39" s="349"/>
      <c r="EG39" s="9"/>
      <c r="EH39" s="9"/>
      <c r="EI39" s="9"/>
      <c r="EJ39" s="9"/>
      <c r="EK39" s="198"/>
      <c r="EL39" s="349"/>
      <c r="EN39" s="9"/>
      <c r="EO39" s="9"/>
      <c r="EP39" s="9"/>
      <c r="EQ39" s="9"/>
      <c r="ES39" s="9"/>
      <c r="FO39" s="198"/>
      <c r="FP39" s="349"/>
      <c r="FQ39" s="180"/>
      <c r="FR39" s="9"/>
      <c r="FS39" s="9"/>
      <c r="FT39" s="9"/>
      <c r="FU39" s="9"/>
      <c r="FV39" s="9"/>
      <c r="FW39" s="9"/>
    </row>
    <row r="40" spans="1:246" s="209" customFormat="1" ht="12.75" customHeight="1">
      <c r="A40" s="123"/>
      <c r="B40" s="123"/>
      <c r="C40" s="123"/>
      <c r="D40" s="123"/>
      <c r="E40" s="123"/>
      <c r="H40" s="123"/>
      <c r="I40" s="125"/>
      <c r="J40" s="356"/>
      <c r="K40" s="357"/>
      <c r="L40" s="124"/>
      <c r="M40" s="126"/>
      <c r="N40" s="358"/>
      <c r="O40" s="126"/>
      <c r="P40" s="359"/>
      <c r="Q40" s="126"/>
      <c r="R40" s="359"/>
      <c r="S40" s="360"/>
      <c r="T40" s="120"/>
      <c r="U40" s="120"/>
      <c r="V40" s="120"/>
      <c r="W40" s="120"/>
      <c r="X40" s="120"/>
      <c r="Y40" s="120"/>
      <c r="Z40" s="120"/>
      <c r="AA40" s="120"/>
      <c r="AB40" s="120"/>
      <c r="AC40" s="120"/>
      <c r="AD40" s="120"/>
      <c r="AE40" s="126"/>
      <c r="AF40" s="120"/>
      <c r="AG40" s="126"/>
      <c r="AH40" s="120"/>
      <c r="AI40" s="126"/>
      <c r="AJ40" s="361"/>
      <c r="AK40" s="120"/>
      <c r="AL40" s="126"/>
      <c r="AM40" s="120"/>
      <c r="AN40" s="120"/>
      <c r="AO40" s="362"/>
      <c r="AP40" s="363"/>
      <c r="AQ40" s="363"/>
      <c r="AR40" s="126"/>
      <c r="AS40" s="126"/>
      <c r="AT40" s="126"/>
      <c r="AU40" s="126"/>
      <c r="AV40" s="126"/>
      <c r="AW40" s="126"/>
      <c r="AX40" s="126"/>
      <c r="AY40" s="126"/>
      <c r="AZ40" s="126"/>
      <c r="BA40" s="126"/>
      <c r="BB40" s="126"/>
      <c r="BC40" s="126"/>
      <c r="BD40" s="126"/>
      <c r="BE40" s="126"/>
      <c r="BF40" s="126"/>
      <c r="BG40" s="357"/>
      <c r="BH40" s="126"/>
      <c r="BI40" s="126"/>
      <c r="BJ40" s="187"/>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49"/>
      <c r="DL40" s="126"/>
      <c r="DM40" s="364"/>
      <c r="DN40" s="126"/>
      <c r="DO40" s="126"/>
      <c r="DP40" s="120"/>
      <c r="DQ40" s="365"/>
      <c r="DR40" s="366"/>
      <c r="DS40" s="120"/>
      <c r="DT40" s="126"/>
      <c r="DU40" s="126"/>
      <c r="DV40" s="126"/>
      <c r="DW40" s="349"/>
      <c r="DX40" s="120"/>
      <c r="DY40" s="120"/>
      <c r="DZ40" s="120"/>
      <c r="EA40" s="120"/>
      <c r="EB40" s="120"/>
      <c r="EC40" s="120"/>
      <c r="ED40" s="120"/>
      <c r="EE40" s="126"/>
      <c r="EF40" s="126"/>
      <c r="EG40" s="126"/>
      <c r="EH40" s="126"/>
      <c r="EI40" s="126"/>
      <c r="EJ40" s="126"/>
      <c r="EK40" s="126"/>
      <c r="EL40" s="126"/>
      <c r="EM40" s="126"/>
      <c r="EN40" s="126"/>
      <c r="EO40" s="367"/>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68"/>
      <c r="FO40" s="126"/>
      <c r="FP40" s="126"/>
      <c r="FQ40" s="126"/>
      <c r="FR40" s="126"/>
      <c r="FS40" s="126"/>
      <c r="FT40" s="126"/>
      <c r="FU40" s="126"/>
      <c r="FV40" s="120"/>
      <c r="FW40" s="126"/>
      <c r="FX40" s="368"/>
      <c r="FY40" s="368"/>
      <c r="FZ40" s="368"/>
      <c r="GA40" s="368"/>
      <c r="GB40" s="368"/>
      <c r="GC40" s="368"/>
      <c r="GD40" s="368"/>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116"/>
      <c r="B41" s="116"/>
      <c r="C41" s="116"/>
      <c r="D41" s="116"/>
      <c r="E41" s="705" t="s">
        <v>415</v>
      </c>
      <c r="F41" s="13"/>
      <c r="G41" s="13"/>
      <c r="H41" s="116"/>
      <c r="I41" s="120"/>
      <c r="J41" s="356"/>
      <c r="K41" s="189"/>
      <c r="L41" s="9"/>
      <c r="M41" s="130"/>
      <c r="N41" s="369"/>
      <c r="O41" s="206"/>
      <c r="P41" s="206"/>
      <c r="Q41" s="370"/>
      <c r="R41" s="206"/>
      <c r="S41" s="360"/>
      <c r="AG41" s="9"/>
      <c r="AI41" s="9"/>
      <c r="AJ41" s="9"/>
      <c r="AL41" s="9"/>
      <c r="AM41" s="9"/>
      <c r="AN41" s="371"/>
      <c r="AO41" s="9"/>
      <c r="AP41" s="9"/>
      <c r="AQ41" s="9"/>
      <c r="AR41" s="9"/>
      <c r="AS41" s="9"/>
      <c r="AT41" s="9"/>
      <c r="AU41" s="9"/>
      <c r="AZ41" s="120"/>
      <c r="BA41" s="120"/>
      <c r="BB41" s="120"/>
      <c r="BC41" s="120"/>
      <c r="BD41" s="120"/>
      <c r="BE41" s="120"/>
      <c r="BF41" s="120"/>
      <c r="BG41" s="120"/>
      <c r="BH41" s="120"/>
      <c r="BI41" s="120"/>
      <c r="BJ41" s="120"/>
      <c r="BK41" s="246"/>
      <c r="BL41" s="372"/>
      <c r="BM41" s="372"/>
      <c r="BN41" s="120"/>
      <c r="BO41" s="120"/>
      <c r="BP41" s="120"/>
      <c r="BQ41" s="120"/>
      <c r="BR41" s="120"/>
      <c r="BS41" s="24"/>
      <c r="BT41" s="120"/>
      <c r="CE41" s="373"/>
      <c r="CF41" s="374"/>
      <c r="CG41" s="374"/>
      <c r="CH41" s="374"/>
      <c r="CI41" s="374"/>
      <c r="CJ41" s="374"/>
      <c r="CK41" s="374"/>
      <c r="CL41" s="374"/>
      <c r="CM41" s="374"/>
      <c r="DI41" s="187"/>
      <c r="DM41" s="375"/>
      <c r="DS41" s="180"/>
      <c r="DV41" s="9"/>
      <c r="DW41" s="376"/>
      <c r="DX41" s="377"/>
      <c r="EX41" s="378"/>
      <c r="GF41" s="90"/>
    </row>
    <row r="42" spans="1:166" ht="12" customHeight="1">
      <c r="A42" s="1111" t="s">
        <v>449</v>
      </c>
      <c r="B42" s="1232"/>
      <c r="C42" s="1233"/>
      <c r="D42" s="116"/>
      <c r="E42" s="729" t="s">
        <v>229</v>
      </c>
      <c r="F42" s="1237"/>
      <c r="G42" s="351"/>
      <c r="H42" s="13"/>
      <c r="I42" s="381"/>
      <c r="J42" s="211"/>
      <c r="K42" s="187"/>
      <c r="L42" s="131"/>
      <c r="M42" s="132"/>
      <c r="N42" s="133"/>
      <c r="O42" s="133"/>
      <c r="P42" s="132"/>
      <c r="Q42" s="132"/>
      <c r="R42" s="133"/>
      <c r="S42" s="139"/>
      <c r="AC42" s="136"/>
      <c r="AD42" s="200"/>
      <c r="AE42" s="201"/>
      <c r="AG42" s="9"/>
      <c r="AI42" s="9"/>
      <c r="AJ42" s="9"/>
      <c r="AK42" s="382"/>
      <c r="AL42" s="9"/>
      <c r="AM42" s="9"/>
      <c r="AN42" s="9"/>
      <c r="AO42" s="246"/>
      <c r="AP42" s="372"/>
      <c r="AQ42" s="372"/>
      <c r="AS42" s="9"/>
      <c r="AU42" s="24"/>
      <c r="AV42" s="9"/>
      <c r="AW42" s="136"/>
      <c r="AX42" s="200"/>
      <c r="AY42" s="201"/>
      <c r="AZ42" s="9"/>
      <c r="BA42" s="205"/>
      <c r="BB42" s="9"/>
      <c r="BC42" s="9"/>
      <c r="BD42" s="9"/>
      <c r="BE42" s="9"/>
      <c r="BF42" s="9"/>
      <c r="BG42" s="382"/>
      <c r="BH42" s="383"/>
      <c r="BI42" s="384"/>
      <c r="BJ42" s="9"/>
      <c r="BK42" s="9"/>
      <c r="BL42" s="9"/>
      <c r="BM42" s="9"/>
      <c r="BN42" s="9"/>
      <c r="BO42" s="9"/>
      <c r="BP42" s="9"/>
      <c r="BQ42" s="9"/>
      <c r="BR42" s="9"/>
      <c r="BS42" s="9"/>
      <c r="BT42" s="9"/>
      <c r="BU42" s="136"/>
      <c r="BV42" s="200"/>
      <c r="BW42" s="201"/>
      <c r="CG42" s="246"/>
      <c r="CH42" s="372"/>
      <c r="CI42" s="372"/>
      <c r="CO42" s="136"/>
      <c r="CP42" s="200"/>
      <c r="CQ42" s="201"/>
      <c r="DI42" s="136"/>
      <c r="DJ42" s="200"/>
      <c r="DK42" s="201"/>
      <c r="DM42" s="375"/>
      <c r="DS42" s="180"/>
      <c r="DX42" s="205"/>
      <c r="DY42" s="201"/>
      <c r="DZ42" s="201"/>
      <c r="EA42" s="201"/>
      <c r="ED42" s="136"/>
      <c r="EE42" s="200"/>
      <c r="EF42" s="201"/>
      <c r="EM42" s="294"/>
      <c r="EN42" s="294"/>
      <c r="EO42" s="385"/>
      <c r="EP42" s="294"/>
      <c r="EQ42" s="294"/>
      <c r="ER42" s="205"/>
      <c r="ES42" s="294"/>
      <c r="EX42" s="386"/>
      <c r="FC42" s="378"/>
      <c r="FE42" s="136"/>
      <c r="FF42" s="200"/>
      <c r="FG42" s="201"/>
      <c r="FH42" s="372"/>
      <c r="FI42" s="372"/>
      <c r="FJ42" s="372"/>
    </row>
    <row r="43" spans="1:188" ht="12" customHeight="1">
      <c r="A43" s="27"/>
      <c r="B43" s="1396" t="s">
        <v>459</v>
      </c>
      <c r="C43" s="1397"/>
      <c r="D43" s="152"/>
      <c r="E43" s="1112" t="s">
        <v>449</v>
      </c>
      <c r="F43" s="1236"/>
      <c r="G43" s="13"/>
      <c r="H43" s="116"/>
      <c r="I43" s="143"/>
      <c r="J43" s="135"/>
      <c r="K43" s="136"/>
      <c r="L43" s="137"/>
      <c r="M43" s="120"/>
      <c r="N43" s="138"/>
      <c r="O43" s="138"/>
      <c r="P43" s="120"/>
      <c r="Q43" s="120"/>
      <c r="R43" s="24"/>
      <c r="S43" s="139"/>
      <c r="AC43" s="225"/>
      <c r="AD43" s="206"/>
      <c r="AE43" s="225"/>
      <c r="AF43" s="143"/>
      <c r="AH43" s="225"/>
      <c r="AI43" s="225"/>
      <c r="AJ43" s="226"/>
      <c r="AK43" s="226"/>
      <c r="AL43" s="226"/>
      <c r="AM43" s="226"/>
      <c r="AN43" s="226"/>
      <c r="AO43" s="226"/>
      <c r="AP43" s="226"/>
      <c r="AQ43" s="226"/>
      <c r="AR43" s="226"/>
      <c r="AS43" s="206"/>
      <c r="AT43" s="226"/>
      <c r="AV43" s="226"/>
      <c r="AW43" s="9"/>
      <c r="AX43" s="206"/>
      <c r="AY43" s="184"/>
      <c r="BA43" s="206"/>
      <c r="BB43" s="206"/>
      <c r="BC43" s="184"/>
      <c r="BD43" s="184"/>
      <c r="BE43" s="206"/>
      <c r="BF43" s="226"/>
      <c r="BG43" s="226"/>
      <c r="BH43" s="226"/>
      <c r="BI43" s="206"/>
      <c r="BJ43" s="226"/>
      <c r="BK43" s="226"/>
      <c r="BL43" s="226"/>
      <c r="BM43" s="226"/>
      <c r="BN43" s="226"/>
      <c r="BO43" s="226"/>
      <c r="BP43" s="226"/>
      <c r="BQ43" s="226"/>
      <c r="BR43" s="226"/>
      <c r="BS43" s="226"/>
      <c r="BT43" s="229"/>
      <c r="BU43" s="140"/>
      <c r="BV43" s="225"/>
      <c r="BW43" s="225"/>
      <c r="BX43" s="225"/>
      <c r="BY43" s="225"/>
      <c r="BZ43" s="225"/>
      <c r="CA43" s="225"/>
      <c r="CB43" s="225"/>
      <c r="CC43" s="225"/>
      <c r="CO43" s="140"/>
      <c r="CP43" s="225"/>
      <c r="CQ43" s="225"/>
      <c r="CR43" s="225"/>
      <c r="CS43" s="225"/>
      <c r="CT43" s="225"/>
      <c r="CU43" s="225"/>
      <c r="CV43" s="225"/>
      <c r="CW43" s="225"/>
      <c r="DA43" s="387"/>
      <c r="DB43" s="387"/>
      <c r="DC43" s="357"/>
      <c r="DD43" s="357"/>
      <c r="DI43" s="139"/>
      <c r="DJ43" s="204"/>
      <c r="DK43" s="204"/>
      <c r="DL43" s="204"/>
      <c r="DM43" s="388"/>
      <c r="DN43" s="245"/>
      <c r="DO43" s="204"/>
      <c r="DT43" s="140"/>
      <c r="DV43" s="205"/>
      <c r="DX43" s="294"/>
      <c r="EC43" s="389"/>
      <c r="EE43" s="243"/>
      <c r="EF43" s="226"/>
      <c r="EG43" s="226"/>
      <c r="EH43" s="226"/>
      <c r="EJ43" s="390"/>
      <c r="EN43" s="178"/>
      <c r="EO43" s="178"/>
      <c r="EP43" s="178"/>
      <c r="EX43" s="294"/>
      <c r="FA43" s="391"/>
      <c r="FC43" s="386"/>
      <c r="FE43" s="139"/>
      <c r="GF43" s="90"/>
    </row>
    <row r="44" spans="1:163" ht="12" customHeight="1">
      <c r="A44" s="34" t="s">
        <v>195</v>
      </c>
      <c r="B44" s="1451" t="s">
        <v>386</v>
      </c>
      <c r="C44" s="1451" t="s">
        <v>294</v>
      </c>
      <c r="D44" s="393"/>
      <c r="E44" s="13" t="s">
        <v>230</v>
      </c>
      <c r="F44" s="394"/>
      <c r="G44" s="13"/>
      <c r="H44" s="116"/>
      <c r="I44" s="225"/>
      <c r="K44" s="9"/>
      <c r="L44" s="130"/>
      <c r="M44" s="140"/>
      <c r="N44" s="141"/>
      <c r="O44" s="9"/>
      <c r="P44" s="130"/>
      <c r="Q44" s="140"/>
      <c r="R44" s="142"/>
      <c r="AC44" s="235"/>
      <c r="AD44" s="206"/>
      <c r="AE44" s="225"/>
      <c r="AF44" s="206"/>
      <c r="AG44" s="395"/>
      <c r="AH44" s="206"/>
      <c r="AI44" s="225"/>
      <c r="AJ44" s="226"/>
      <c r="AK44" s="226"/>
      <c r="AL44" s="226"/>
      <c r="AM44" s="226"/>
      <c r="AN44" s="226"/>
      <c r="AO44" s="226"/>
      <c r="AP44" s="226"/>
      <c r="AQ44" s="226"/>
      <c r="AR44" s="226"/>
      <c r="AS44" s="206"/>
      <c r="AT44" s="226"/>
      <c r="AU44" s="226"/>
      <c r="AV44" s="226"/>
      <c r="AW44" s="143"/>
      <c r="AX44" s="206"/>
      <c r="AY44" s="184"/>
      <c r="BA44" s="206"/>
      <c r="BB44" s="206"/>
      <c r="BC44" s="184"/>
      <c r="BD44" s="184"/>
      <c r="BE44" s="206"/>
      <c r="BF44" s="225"/>
      <c r="BG44" s="225"/>
      <c r="BH44" s="225"/>
      <c r="BI44" s="225"/>
      <c r="BJ44" s="9"/>
      <c r="BK44" s="9"/>
      <c r="BL44" s="9"/>
      <c r="BM44" s="9"/>
      <c r="BN44" s="9"/>
      <c r="BO44" s="9"/>
      <c r="BP44" s="9"/>
      <c r="BQ44" s="9"/>
      <c r="BR44" s="225"/>
      <c r="BS44" s="225"/>
      <c r="BT44" s="240"/>
      <c r="BU44" s="143"/>
      <c r="BV44" s="225"/>
      <c r="BW44" s="225"/>
      <c r="BX44" s="225"/>
      <c r="BY44" s="225"/>
      <c r="BZ44" s="225"/>
      <c r="CA44" s="225"/>
      <c r="CB44" s="225"/>
      <c r="CC44" s="225"/>
      <c r="CO44" s="143"/>
      <c r="CP44" s="225"/>
      <c r="CQ44" s="225"/>
      <c r="CR44" s="225"/>
      <c r="CS44" s="225"/>
      <c r="CT44" s="225"/>
      <c r="CU44" s="225"/>
      <c r="CV44" s="225"/>
      <c r="CW44" s="225"/>
      <c r="DI44" s="143"/>
      <c r="DJ44" s="396"/>
      <c r="DK44" s="236"/>
      <c r="DL44" s="232"/>
      <c r="DM44" s="397"/>
      <c r="DN44" s="245"/>
      <c r="DO44" s="294"/>
      <c r="DS44" s="398"/>
      <c r="DV44" s="205"/>
      <c r="ED44" s="143"/>
      <c r="EE44" s="232"/>
      <c r="EF44" s="206"/>
      <c r="EG44" s="226"/>
      <c r="EH44" s="226"/>
      <c r="EI44" s="226"/>
      <c r="EJ44" s="226"/>
      <c r="FA44" s="391"/>
      <c r="FC44" s="294"/>
      <c r="FE44" s="143"/>
      <c r="FF44" s="232"/>
      <c r="FG44" s="232"/>
    </row>
    <row r="45" spans="1:161" ht="12" customHeight="1">
      <c r="A45" s="45"/>
      <c r="B45" s="1401"/>
      <c r="C45" s="1401"/>
      <c r="D45" s="142"/>
      <c r="E45" s="142"/>
      <c r="F45" s="13"/>
      <c r="G45" s="399"/>
      <c r="H45" s="116"/>
      <c r="I45" s="178"/>
      <c r="K45" s="143"/>
      <c r="L45" s="130"/>
      <c r="M45" s="140"/>
      <c r="N45" s="142"/>
      <c r="O45" s="9"/>
      <c r="P45" s="130"/>
      <c r="Q45" s="140"/>
      <c r="R45" s="142"/>
      <c r="AD45" s="232"/>
      <c r="AE45" s="236"/>
      <c r="AF45" s="236"/>
      <c r="AG45" s="259"/>
      <c r="AH45" s="236"/>
      <c r="AI45" s="236"/>
      <c r="AJ45" s="232"/>
      <c r="AK45" s="232"/>
      <c r="AL45" s="232"/>
      <c r="AM45" s="232"/>
      <c r="AN45" s="232"/>
      <c r="AO45" s="232"/>
      <c r="AP45" s="232"/>
      <c r="AQ45" s="232"/>
      <c r="AR45" s="232"/>
      <c r="AS45" s="232"/>
      <c r="AT45" s="232"/>
      <c r="AU45" s="232"/>
      <c r="AV45" s="232"/>
      <c r="AW45" s="9"/>
      <c r="AX45" s="232"/>
      <c r="AY45" s="395"/>
      <c r="BA45" s="232"/>
      <c r="BB45" s="235"/>
      <c r="BD45" s="393"/>
      <c r="BE45" s="232"/>
      <c r="BF45" s="236"/>
      <c r="BG45" s="236"/>
      <c r="BH45" s="236"/>
      <c r="BI45" s="235"/>
      <c r="BJ45" s="236"/>
      <c r="BK45" s="236"/>
      <c r="BL45" s="236"/>
      <c r="BM45" s="236"/>
      <c r="BN45" s="236"/>
      <c r="BO45" s="236"/>
      <c r="BP45" s="236"/>
      <c r="BQ45" s="236"/>
      <c r="BR45" s="236"/>
      <c r="BS45" s="236"/>
      <c r="BT45" s="211"/>
      <c r="BU45" s="144"/>
      <c r="BV45" s="225"/>
      <c r="BW45" s="225"/>
      <c r="BX45" s="225"/>
      <c r="BY45" s="225"/>
      <c r="BZ45" s="225"/>
      <c r="CA45" s="225"/>
      <c r="CB45" s="225"/>
      <c r="CC45" s="206"/>
      <c r="CO45" s="144"/>
      <c r="CP45" s="225"/>
      <c r="CQ45" s="225"/>
      <c r="CR45" s="225"/>
      <c r="CS45" s="225"/>
      <c r="CT45" s="225"/>
      <c r="CU45" s="225"/>
      <c r="CV45" s="225"/>
      <c r="CW45" s="206"/>
      <c r="DI45" s="144"/>
      <c r="DJ45" s="400"/>
      <c r="DK45" s="401"/>
      <c r="DL45" s="401"/>
      <c r="DM45" s="402"/>
      <c r="DO45" s="401"/>
      <c r="DS45" s="180"/>
      <c r="DV45" s="211"/>
      <c r="ED45" s="144"/>
      <c r="EE45" s="232"/>
      <c r="EF45" s="145"/>
      <c r="EG45" s="145"/>
      <c r="EH45" s="145"/>
      <c r="EI45" s="145"/>
      <c r="EJ45" s="145"/>
      <c r="FA45" s="9"/>
      <c r="FE45" s="144"/>
    </row>
    <row r="46" spans="1:163" ht="12" customHeight="1">
      <c r="A46" s="403" t="s">
        <v>201</v>
      </c>
      <c r="B46" s="866">
        <v>330.61473916126124</v>
      </c>
      <c r="C46" s="866">
        <v>70.65126239099203</v>
      </c>
      <c r="D46" s="152"/>
      <c r="E46" s="152"/>
      <c r="F46" s="404"/>
      <c r="G46" s="13"/>
      <c r="H46" s="405"/>
      <c r="I46" s="381"/>
      <c r="K46" s="144"/>
      <c r="L46" s="145"/>
      <c r="M46" s="145"/>
      <c r="N46" s="146"/>
      <c r="O46" s="147"/>
      <c r="P46" s="145"/>
      <c r="Q46" s="145"/>
      <c r="R46" s="146"/>
      <c r="AC46" s="148"/>
      <c r="AD46" s="250"/>
      <c r="AE46" s="250"/>
      <c r="AF46" s="250"/>
      <c r="AG46" s="406"/>
      <c r="AH46" s="250"/>
      <c r="AI46" s="250"/>
      <c r="AJ46" s="76"/>
      <c r="AK46" s="76"/>
      <c r="AL46" s="76"/>
      <c r="AM46" s="76"/>
      <c r="AN46" s="76"/>
      <c r="AO46" s="76"/>
      <c r="AP46" s="76"/>
      <c r="AQ46" s="76"/>
      <c r="AR46" s="76"/>
      <c r="AS46" s="76"/>
      <c r="AT46" s="76"/>
      <c r="AU46" s="76"/>
      <c r="AV46" s="76"/>
      <c r="AW46" s="148"/>
      <c r="AX46" s="407"/>
      <c r="AY46" s="408"/>
      <c r="AZ46" s="408"/>
      <c r="BA46" s="409"/>
      <c r="BB46" s="409"/>
      <c r="BC46" s="410"/>
      <c r="BD46" s="410"/>
      <c r="BE46" s="407"/>
      <c r="BF46" s="251"/>
      <c r="BG46" s="251"/>
      <c r="BH46" s="251"/>
      <c r="BI46" s="251"/>
      <c r="BJ46" s="229"/>
      <c r="BK46" s="229"/>
      <c r="BL46" s="229"/>
      <c r="BM46" s="229"/>
      <c r="BN46" s="229"/>
      <c r="BO46" s="229"/>
      <c r="BP46" s="229"/>
      <c r="BQ46" s="229"/>
      <c r="BR46" s="251"/>
      <c r="BS46" s="251"/>
      <c r="BT46" s="274"/>
      <c r="BU46" s="148"/>
      <c r="BV46" s="286"/>
      <c r="BW46" s="286"/>
      <c r="BX46" s="286"/>
      <c r="BY46" s="286"/>
      <c r="BZ46" s="286"/>
      <c r="CA46" s="286"/>
      <c r="CB46" s="286"/>
      <c r="CC46" s="286"/>
      <c r="CD46" s="411"/>
      <c r="CE46" s="278"/>
      <c r="CF46" s="278"/>
      <c r="CG46" s="278"/>
      <c r="CH46" s="278"/>
      <c r="CI46" s="278"/>
      <c r="CJ46" s="278"/>
      <c r="CK46" s="278"/>
      <c r="CL46" s="278"/>
      <c r="CM46" s="278"/>
      <c r="CN46" s="278"/>
      <c r="CO46" s="148"/>
      <c r="CP46" s="290"/>
      <c r="CQ46" s="290"/>
      <c r="CR46" s="290"/>
      <c r="CS46" s="290"/>
      <c r="CT46" s="290"/>
      <c r="CU46" s="290"/>
      <c r="CV46" s="290"/>
      <c r="CW46" s="290"/>
      <c r="CY46" s="278"/>
      <c r="CZ46" s="278"/>
      <c r="DA46" s="278"/>
      <c r="DB46" s="278"/>
      <c r="DC46" s="278"/>
      <c r="DD46" s="278"/>
      <c r="DE46" s="278"/>
      <c r="DF46" s="278"/>
      <c r="DG46" s="278"/>
      <c r="DH46" s="278"/>
      <c r="DI46" s="148"/>
      <c r="DJ46" s="412"/>
      <c r="DK46" s="413"/>
      <c r="DL46" s="413"/>
      <c r="DM46" s="414"/>
      <c r="DN46" s="413"/>
      <c r="DO46" s="413"/>
      <c r="DS46" s="180"/>
      <c r="DV46" s="285"/>
      <c r="EC46" s="294"/>
      <c r="ED46" s="148"/>
      <c r="EE46" s="290"/>
      <c r="EF46" s="290"/>
      <c r="EG46" s="290"/>
      <c r="EH46" s="415"/>
      <c r="EI46" s="415"/>
      <c r="EJ46" s="415"/>
      <c r="FE46" s="148"/>
      <c r="FF46" s="416"/>
      <c r="FG46" s="416"/>
    </row>
    <row r="47" spans="1:188" ht="12" customHeight="1">
      <c r="A47" s="417" t="s">
        <v>202</v>
      </c>
      <c r="B47" s="867">
        <v>313.4203342408662</v>
      </c>
      <c r="C47" s="867">
        <v>97.03811152210503</v>
      </c>
      <c r="D47" s="418"/>
      <c r="E47" s="418"/>
      <c r="F47" s="13"/>
      <c r="G47" s="419"/>
      <c r="H47" s="420"/>
      <c r="I47" s="381"/>
      <c r="K47" s="148"/>
      <c r="L47" s="108"/>
      <c r="M47" s="108"/>
      <c r="N47" s="73"/>
      <c r="O47" s="149"/>
      <c r="P47" s="108"/>
      <c r="Q47" s="150"/>
      <c r="R47" s="73"/>
      <c r="AC47" s="148"/>
      <c r="AD47" s="250"/>
      <c r="AE47" s="250"/>
      <c r="AF47" s="250"/>
      <c r="AG47" s="406"/>
      <c r="AH47" s="250"/>
      <c r="AI47" s="250"/>
      <c r="AJ47" s="76"/>
      <c r="AK47" s="76"/>
      <c r="AL47" s="76"/>
      <c r="AM47" s="76"/>
      <c r="AN47" s="76"/>
      <c r="AO47" s="76"/>
      <c r="AP47" s="76"/>
      <c r="AQ47" s="76"/>
      <c r="AR47" s="76"/>
      <c r="AS47" s="76"/>
      <c r="AT47" s="76"/>
      <c r="AU47" s="76"/>
      <c r="AV47" s="76"/>
      <c r="AW47" s="148"/>
      <c r="AX47" s="407"/>
      <c r="AY47" s="408"/>
      <c r="AZ47" s="408"/>
      <c r="BA47" s="409"/>
      <c r="BB47" s="409"/>
      <c r="BC47" s="410"/>
      <c r="BD47" s="410"/>
      <c r="BE47" s="407"/>
      <c r="BF47" s="251"/>
      <c r="BG47" s="251"/>
      <c r="BH47" s="251"/>
      <c r="BI47" s="251"/>
      <c r="BJ47" s="229"/>
      <c r="BK47" s="229"/>
      <c r="BL47" s="229"/>
      <c r="BM47" s="229"/>
      <c r="BN47" s="229"/>
      <c r="BO47" s="229"/>
      <c r="BP47" s="229"/>
      <c r="BQ47" s="229"/>
      <c r="BR47" s="251"/>
      <c r="BS47" s="251"/>
      <c r="BT47" s="274"/>
      <c r="BU47" s="148"/>
      <c r="BV47" s="286"/>
      <c r="BW47" s="286"/>
      <c r="BX47" s="286"/>
      <c r="BY47" s="286"/>
      <c r="BZ47" s="286"/>
      <c r="CA47" s="286"/>
      <c r="CB47" s="286"/>
      <c r="CC47" s="286"/>
      <c r="CE47" s="278"/>
      <c r="CF47" s="278"/>
      <c r="CG47" s="278"/>
      <c r="CH47" s="278"/>
      <c r="CI47" s="278"/>
      <c r="CJ47" s="278"/>
      <c r="CK47" s="278"/>
      <c r="CL47" s="278"/>
      <c r="CM47" s="278"/>
      <c r="CN47" s="278"/>
      <c r="CO47" s="148"/>
      <c r="CP47" s="290"/>
      <c r="CQ47" s="290"/>
      <c r="CR47" s="290"/>
      <c r="CS47" s="290"/>
      <c r="CT47" s="290"/>
      <c r="CU47" s="290"/>
      <c r="CV47" s="290"/>
      <c r="CW47" s="290"/>
      <c r="CY47" s="278"/>
      <c r="CZ47" s="278"/>
      <c r="DA47" s="278"/>
      <c r="DB47" s="278"/>
      <c r="DC47" s="278"/>
      <c r="DD47" s="278"/>
      <c r="DE47" s="278"/>
      <c r="DF47" s="278"/>
      <c r="DG47" s="278"/>
      <c r="DH47" s="278"/>
      <c r="DI47" s="148"/>
      <c r="DJ47" s="413"/>
      <c r="DK47" s="413"/>
      <c r="DL47" s="413"/>
      <c r="DM47" s="414"/>
      <c r="DN47" s="414"/>
      <c r="DO47" s="413"/>
      <c r="DS47" s="180"/>
      <c r="DV47" s="285"/>
      <c r="EC47" s="285"/>
      <c r="ED47" s="148"/>
      <c r="EE47" s="290"/>
      <c r="EF47" s="290"/>
      <c r="EG47" s="290"/>
      <c r="EH47" s="415"/>
      <c r="EI47" s="415"/>
      <c r="EJ47" s="415"/>
      <c r="FE47" s="148"/>
      <c r="FF47" s="416"/>
      <c r="FG47" s="416"/>
      <c r="GF47" s="90"/>
    </row>
    <row r="48" spans="1:163" ht="12" customHeight="1">
      <c r="A48" s="403" t="s">
        <v>203</v>
      </c>
      <c r="B48" s="868">
        <v>369.23847036494453</v>
      </c>
      <c r="C48" s="868">
        <v>113.15946856800582</v>
      </c>
      <c r="D48" s="418"/>
      <c r="E48" s="418"/>
      <c r="F48" s="13"/>
      <c r="G48" s="13"/>
      <c r="H48" s="116"/>
      <c r="I48" s="381"/>
      <c r="K48" s="148"/>
      <c r="L48" s="108"/>
      <c r="M48" s="108"/>
      <c r="N48" s="73"/>
      <c r="O48" s="149"/>
      <c r="P48" s="108"/>
      <c r="Q48" s="150"/>
      <c r="R48" s="73"/>
      <c r="AC48" s="148"/>
      <c r="AD48" s="250"/>
      <c r="AE48" s="250"/>
      <c r="AF48" s="250"/>
      <c r="AG48" s="406"/>
      <c r="AH48" s="250"/>
      <c r="AI48" s="250"/>
      <c r="AJ48" s="76"/>
      <c r="AK48" s="76"/>
      <c r="AL48" s="76"/>
      <c r="AM48" s="76"/>
      <c r="AN48" s="76"/>
      <c r="AO48" s="76"/>
      <c r="AP48" s="76"/>
      <c r="AQ48" s="76"/>
      <c r="AR48" s="76"/>
      <c r="AS48" s="76"/>
      <c r="AT48" s="76"/>
      <c r="AU48" s="76"/>
      <c r="AV48" s="76"/>
      <c r="AW48" s="148"/>
      <c r="AX48" s="407"/>
      <c r="AY48" s="408"/>
      <c r="AZ48" s="408"/>
      <c r="BA48" s="409"/>
      <c r="BB48" s="409"/>
      <c r="BC48" s="410"/>
      <c r="BD48" s="410"/>
      <c r="BE48" s="407"/>
      <c r="BF48" s="251"/>
      <c r="BG48" s="251"/>
      <c r="BH48" s="251"/>
      <c r="BI48" s="251"/>
      <c r="BJ48" s="229"/>
      <c r="BK48" s="229"/>
      <c r="BL48" s="229"/>
      <c r="BM48" s="229"/>
      <c r="BN48" s="229"/>
      <c r="BO48" s="229"/>
      <c r="BP48" s="229"/>
      <c r="BQ48" s="229"/>
      <c r="BR48" s="251"/>
      <c r="BS48" s="251"/>
      <c r="BT48" s="274"/>
      <c r="BU48" s="148"/>
      <c r="BV48" s="286"/>
      <c r="BW48" s="286"/>
      <c r="BX48" s="286"/>
      <c r="BY48" s="286"/>
      <c r="BZ48" s="286"/>
      <c r="CA48" s="286"/>
      <c r="CB48" s="286"/>
      <c r="CC48" s="286"/>
      <c r="CE48" s="278"/>
      <c r="CF48" s="278"/>
      <c r="CG48" s="278"/>
      <c r="CH48" s="278"/>
      <c r="CI48" s="278"/>
      <c r="CJ48" s="278"/>
      <c r="CK48" s="278"/>
      <c r="CL48" s="278"/>
      <c r="CM48" s="278"/>
      <c r="CN48" s="278"/>
      <c r="CO48" s="148"/>
      <c r="CP48" s="290"/>
      <c r="CQ48" s="290"/>
      <c r="CR48" s="290"/>
      <c r="CS48" s="290"/>
      <c r="CT48" s="290"/>
      <c r="CU48" s="290"/>
      <c r="CV48" s="290"/>
      <c r="CW48" s="290"/>
      <c r="CY48" s="278"/>
      <c r="CZ48" s="278"/>
      <c r="DA48" s="278"/>
      <c r="DB48" s="278"/>
      <c r="DC48" s="278"/>
      <c r="DD48" s="278"/>
      <c r="DE48" s="278"/>
      <c r="DF48" s="278"/>
      <c r="DG48" s="278"/>
      <c r="DH48" s="278"/>
      <c r="DI48" s="148"/>
      <c r="DJ48" s="413"/>
      <c r="DK48" s="413"/>
      <c r="DL48" s="413"/>
      <c r="DM48" s="414"/>
      <c r="DN48" s="414"/>
      <c r="DO48" s="413"/>
      <c r="DS48" s="180"/>
      <c r="DV48" s="285"/>
      <c r="EC48" s="285"/>
      <c r="ED48" s="148"/>
      <c r="EE48" s="290"/>
      <c r="EF48" s="290"/>
      <c r="EG48" s="290"/>
      <c r="EH48" s="415"/>
      <c r="EI48" s="415"/>
      <c r="EJ48" s="415"/>
      <c r="FE48" s="148"/>
      <c r="FF48" s="416"/>
      <c r="FG48" s="416"/>
    </row>
    <row r="49" spans="1:246" s="13" customFormat="1" ht="12" customHeight="1">
      <c r="A49" s="417" t="s">
        <v>204</v>
      </c>
      <c r="B49" s="867">
        <v>367.40343319268385</v>
      </c>
      <c r="C49" s="867">
        <v>119.89407318612062</v>
      </c>
      <c r="D49" s="421"/>
      <c r="E49" s="1234"/>
      <c r="F49" s="1234"/>
      <c r="G49" s="1234"/>
      <c r="H49" s="1234"/>
      <c r="I49" s="381"/>
      <c r="J49" s="178"/>
      <c r="K49" s="148"/>
      <c r="L49" s="108"/>
      <c r="M49" s="108"/>
      <c r="N49" s="73"/>
      <c r="O49" s="149"/>
      <c r="P49" s="108"/>
      <c r="Q49" s="150"/>
      <c r="R49" s="73"/>
      <c r="S49" s="178"/>
      <c r="T49" s="152"/>
      <c r="U49" s="152"/>
      <c r="V49" s="152"/>
      <c r="W49" s="152"/>
      <c r="X49" s="152"/>
      <c r="Y49" s="9"/>
      <c r="Z49" s="9"/>
      <c r="AA49" s="152"/>
      <c r="AB49" s="152"/>
      <c r="AC49" s="148"/>
      <c r="AD49" s="250"/>
      <c r="AE49" s="250"/>
      <c r="AF49" s="250"/>
      <c r="AG49" s="406"/>
      <c r="AH49" s="250"/>
      <c r="AI49" s="250"/>
      <c r="AJ49" s="76"/>
      <c r="AK49" s="76"/>
      <c r="AL49" s="76"/>
      <c r="AM49" s="76"/>
      <c r="AN49" s="76"/>
      <c r="AO49" s="76"/>
      <c r="AP49" s="76"/>
      <c r="AQ49" s="76"/>
      <c r="AR49" s="76"/>
      <c r="AS49" s="76"/>
      <c r="AT49" s="76"/>
      <c r="AU49" s="76"/>
      <c r="AV49" s="76"/>
      <c r="AW49" s="148"/>
      <c r="AX49" s="407"/>
      <c r="AY49" s="408"/>
      <c r="AZ49" s="408"/>
      <c r="BA49" s="409"/>
      <c r="BB49" s="409"/>
      <c r="BC49" s="410"/>
      <c r="BD49" s="410"/>
      <c r="BE49" s="407"/>
      <c r="BF49" s="251"/>
      <c r="BG49" s="251"/>
      <c r="BH49" s="251"/>
      <c r="BI49" s="251"/>
      <c r="BJ49" s="229"/>
      <c r="BK49" s="229"/>
      <c r="BL49" s="229"/>
      <c r="BM49" s="229"/>
      <c r="BN49" s="229"/>
      <c r="BO49" s="229"/>
      <c r="BP49" s="229"/>
      <c r="BQ49" s="229"/>
      <c r="BR49" s="251"/>
      <c r="BS49" s="251"/>
      <c r="BT49" s="274"/>
      <c r="BU49" s="148"/>
      <c r="BV49" s="286"/>
      <c r="BW49" s="286"/>
      <c r="BX49" s="286"/>
      <c r="BY49" s="286"/>
      <c r="BZ49" s="286"/>
      <c r="CA49" s="286"/>
      <c r="CB49" s="286"/>
      <c r="CC49" s="286"/>
      <c r="CD49" s="180"/>
      <c r="CE49" s="278"/>
      <c r="CF49" s="278"/>
      <c r="CG49" s="278"/>
      <c r="CH49" s="278"/>
      <c r="CI49" s="278"/>
      <c r="CJ49" s="278"/>
      <c r="CK49" s="278"/>
      <c r="CL49" s="278"/>
      <c r="CM49" s="278"/>
      <c r="CN49" s="278"/>
      <c r="CO49" s="148"/>
      <c r="CP49" s="290"/>
      <c r="CQ49" s="290"/>
      <c r="CR49" s="290"/>
      <c r="CS49" s="290"/>
      <c r="CT49" s="290"/>
      <c r="CU49" s="290"/>
      <c r="CV49" s="290"/>
      <c r="CW49" s="290"/>
      <c r="CX49" s="180"/>
      <c r="CY49" s="278"/>
      <c r="CZ49" s="278"/>
      <c r="DA49" s="278"/>
      <c r="DB49" s="278"/>
      <c r="DC49" s="278"/>
      <c r="DD49" s="278"/>
      <c r="DE49" s="278"/>
      <c r="DF49" s="278"/>
      <c r="DG49" s="278"/>
      <c r="DH49" s="278"/>
      <c r="DI49" s="148"/>
      <c r="DJ49" s="413"/>
      <c r="DK49" s="413"/>
      <c r="DL49" s="413"/>
      <c r="DM49" s="414"/>
      <c r="DN49" s="414"/>
      <c r="DO49" s="413"/>
      <c r="DP49" s="9"/>
      <c r="DQ49" s="180"/>
      <c r="DR49" s="180"/>
      <c r="DS49" s="180"/>
      <c r="DT49" s="180"/>
      <c r="DU49" s="180"/>
      <c r="DV49" s="285"/>
      <c r="DW49" s="180"/>
      <c r="DX49" s="180"/>
      <c r="DY49" s="180"/>
      <c r="DZ49" s="180"/>
      <c r="EA49" s="180"/>
      <c r="EB49" s="180"/>
      <c r="EC49" s="285"/>
      <c r="ED49" s="148"/>
      <c r="EE49" s="290"/>
      <c r="EF49" s="290"/>
      <c r="EG49" s="290"/>
      <c r="EH49" s="415"/>
      <c r="EI49" s="415"/>
      <c r="EJ49" s="415"/>
      <c r="EK49" s="180"/>
      <c r="EL49" s="180"/>
      <c r="EM49" s="180"/>
      <c r="EN49" s="180"/>
      <c r="EO49" s="180"/>
      <c r="EP49" s="180"/>
      <c r="EQ49" s="180"/>
      <c r="ER49" s="9"/>
      <c r="ES49" s="180"/>
      <c r="ET49" s="180"/>
      <c r="EU49" s="9"/>
      <c r="EV49" s="180"/>
      <c r="EW49" s="180"/>
      <c r="EX49" s="180"/>
      <c r="EY49" s="9"/>
      <c r="EZ49" s="180"/>
      <c r="FA49" s="180"/>
      <c r="FB49" s="9"/>
      <c r="FC49" s="180"/>
      <c r="FD49" s="180"/>
      <c r="FE49" s="148"/>
      <c r="FF49" s="416"/>
      <c r="FG49" s="416"/>
      <c r="FH49" s="180"/>
      <c r="FI49" s="180"/>
      <c r="FJ49" s="180"/>
      <c r="FK49" s="180"/>
      <c r="FL49" s="180"/>
      <c r="FM49" s="180"/>
      <c r="FN49" s="184"/>
      <c r="FO49" s="184"/>
      <c r="FP49" s="184"/>
      <c r="FQ49" s="184"/>
      <c r="FR49" s="184"/>
      <c r="FS49" s="184"/>
      <c r="FT49" s="184"/>
      <c r="FU49" s="184"/>
      <c r="FV49" s="184"/>
      <c r="FW49" s="184"/>
      <c r="FX49" s="184"/>
      <c r="FY49" s="184"/>
      <c r="FZ49" s="184"/>
      <c r="GA49" s="184"/>
      <c r="GB49" s="184"/>
      <c r="GC49" s="184"/>
      <c r="GD49" s="184"/>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row>
    <row r="50" spans="1:163" ht="12" customHeight="1">
      <c r="A50" s="403" t="s">
        <v>205</v>
      </c>
      <c r="B50" s="868">
        <v>306.96227350753384</v>
      </c>
      <c r="C50" s="868">
        <v>74.34613770741942</v>
      </c>
      <c r="D50" s="116"/>
      <c r="E50" s="116"/>
      <c r="F50" s="13"/>
      <c r="G50" s="13"/>
      <c r="H50" s="116"/>
      <c r="I50" s="381"/>
      <c r="K50" s="148"/>
      <c r="L50" s="108"/>
      <c r="M50" s="108"/>
      <c r="N50" s="73"/>
      <c r="O50" s="149"/>
      <c r="P50" s="108"/>
      <c r="Q50" s="150"/>
      <c r="R50" s="73"/>
      <c r="AC50" s="148"/>
      <c r="AD50" s="250"/>
      <c r="AE50" s="250"/>
      <c r="AF50" s="250"/>
      <c r="AG50" s="406"/>
      <c r="AH50" s="250"/>
      <c r="AI50" s="250"/>
      <c r="AJ50" s="76"/>
      <c r="AK50" s="76"/>
      <c r="AL50" s="76"/>
      <c r="AM50" s="76"/>
      <c r="AN50" s="76"/>
      <c r="AO50" s="76"/>
      <c r="AP50" s="76"/>
      <c r="AQ50" s="76"/>
      <c r="AR50" s="76"/>
      <c r="AS50" s="76"/>
      <c r="AT50" s="76"/>
      <c r="AU50" s="76"/>
      <c r="AV50" s="76"/>
      <c r="AW50" s="148"/>
      <c r="AX50" s="407"/>
      <c r="AY50" s="408"/>
      <c r="AZ50" s="408"/>
      <c r="BA50" s="409"/>
      <c r="BB50" s="409"/>
      <c r="BC50" s="410"/>
      <c r="BD50" s="410"/>
      <c r="BE50" s="407"/>
      <c r="BF50" s="251"/>
      <c r="BG50" s="251"/>
      <c r="BH50" s="251"/>
      <c r="BI50" s="251"/>
      <c r="BJ50" s="229"/>
      <c r="BK50" s="229"/>
      <c r="BL50" s="229"/>
      <c r="BM50" s="229"/>
      <c r="BN50" s="229"/>
      <c r="BO50" s="229"/>
      <c r="BP50" s="229"/>
      <c r="BQ50" s="229"/>
      <c r="BR50" s="251"/>
      <c r="BS50" s="251"/>
      <c r="BT50" s="274"/>
      <c r="BU50" s="148"/>
      <c r="BV50" s="286"/>
      <c r="BW50" s="286"/>
      <c r="BX50" s="286"/>
      <c r="BY50" s="286"/>
      <c r="BZ50" s="286"/>
      <c r="CA50" s="286"/>
      <c r="CB50" s="286"/>
      <c r="CC50" s="286"/>
      <c r="CE50" s="278"/>
      <c r="CF50" s="278"/>
      <c r="CG50" s="278"/>
      <c r="CH50" s="278"/>
      <c r="CI50" s="278"/>
      <c r="CJ50" s="278"/>
      <c r="CK50" s="278"/>
      <c r="CL50" s="278"/>
      <c r="CM50" s="278"/>
      <c r="CN50" s="278"/>
      <c r="CO50" s="148"/>
      <c r="CP50" s="290"/>
      <c r="CQ50" s="290"/>
      <c r="CR50" s="290"/>
      <c r="CS50" s="290"/>
      <c r="CT50" s="290"/>
      <c r="CU50" s="290"/>
      <c r="CV50" s="290"/>
      <c r="CW50" s="290"/>
      <c r="CY50" s="278"/>
      <c r="CZ50" s="278"/>
      <c r="DA50" s="278"/>
      <c r="DB50" s="278"/>
      <c r="DC50" s="278"/>
      <c r="DD50" s="278"/>
      <c r="DE50" s="278"/>
      <c r="DF50" s="278"/>
      <c r="DG50" s="278"/>
      <c r="DH50" s="278"/>
      <c r="DI50" s="148"/>
      <c r="DJ50" s="413"/>
      <c r="DK50" s="413"/>
      <c r="DL50" s="413"/>
      <c r="DM50" s="414"/>
      <c r="DN50" s="414"/>
      <c r="DO50" s="413"/>
      <c r="DS50" s="180"/>
      <c r="DV50" s="285"/>
      <c r="EC50" s="285"/>
      <c r="ED50" s="148"/>
      <c r="EE50" s="290"/>
      <c r="EF50" s="290"/>
      <c r="EG50" s="290"/>
      <c r="EH50" s="415"/>
      <c r="EI50" s="415"/>
      <c r="EJ50" s="415"/>
      <c r="FE50" s="148"/>
      <c r="FF50" s="416"/>
      <c r="FG50" s="416"/>
    </row>
    <row r="51" spans="1:246" s="13" customFormat="1" ht="12" customHeight="1">
      <c r="A51" s="417" t="s">
        <v>206</v>
      </c>
      <c r="B51" s="867">
        <v>337.9307107709592</v>
      </c>
      <c r="C51" s="867">
        <v>55.90804555420424</v>
      </c>
      <c r="D51" s="418"/>
      <c r="E51" s="418"/>
      <c r="H51" s="116"/>
      <c r="I51" s="381"/>
      <c r="J51" s="178"/>
      <c r="K51" s="148"/>
      <c r="L51" s="108"/>
      <c r="M51" s="108"/>
      <c r="N51" s="73"/>
      <c r="O51" s="149"/>
      <c r="P51" s="108"/>
      <c r="Q51" s="150"/>
      <c r="R51" s="73"/>
      <c r="S51" s="178"/>
      <c r="T51" s="152"/>
      <c r="U51" s="152"/>
      <c r="V51" s="152"/>
      <c r="W51" s="152"/>
      <c r="X51" s="152"/>
      <c r="Y51" s="9"/>
      <c r="Z51" s="9"/>
      <c r="AA51" s="152"/>
      <c r="AB51" s="152"/>
      <c r="AC51" s="148"/>
      <c r="AD51" s="250"/>
      <c r="AE51" s="250"/>
      <c r="AF51" s="250"/>
      <c r="AG51" s="406"/>
      <c r="AH51" s="250"/>
      <c r="AI51" s="250"/>
      <c r="AJ51" s="76"/>
      <c r="AK51" s="76"/>
      <c r="AL51" s="76"/>
      <c r="AM51" s="76"/>
      <c r="AN51" s="76"/>
      <c r="AO51" s="76"/>
      <c r="AP51" s="76"/>
      <c r="AQ51" s="76"/>
      <c r="AR51" s="76"/>
      <c r="AS51" s="76"/>
      <c r="AT51" s="76"/>
      <c r="AU51" s="76"/>
      <c r="AV51" s="76"/>
      <c r="AW51" s="148"/>
      <c r="AX51" s="407"/>
      <c r="AY51" s="408"/>
      <c r="AZ51" s="408"/>
      <c r="BA51" s="409"/>
      <c r="BB51" s="409"/>
      <c r="BC51" s="410"/>
      <c r="BD51" s="410"/>
      <c r="BE51" s="407"/>
      <c r="BF51" s="251"/>
      <c r="BG51" s="251"/>
      <c r="BH51" s="251"/>
      <c r="BI51" s="251"/>
      <c r="BJ51" s="229"/>
      <c r="BK51" s="229"/>
      <c r="BL51" s="229"/>
      <c r="BM51" s="229"/>
      <c r="BN51" s="229"/>
      <c r="BO51" s="229"/>
      <c r="BP51" s="229"/>
      <c r="BQ51" s="229"/>
      <c r="BR51" s="251"/>
      <c r="BS51" s="251"/>
      <c r="BT51" s="274"/>
      <c r="BU51" s="148"/>
      <c r="BV51" s="286"/>
      <c r="BW51" s="286"/>
      <c r="BX51" s="286"/>
      <c r="BY51" s="286"/>
      <c r="BZ51" s="286"/>
      <c r="CA51" s="286"/>
      <c r="CB51" s="286"/>
      <c r="CC51" s="286"/>
      <c r="CD51" s="180"/>
      <c r="CE51" s="278"/>
      <c r="CF51" s="278"/>
      <c r="CG51" s="278"/>
      <c r="CH51" s="278"/>
      <c r="CI51" s="278"/>
      <c r="CJ51" s="278"/>
      <c r="CK51" s="278"/>
      <c r="CL51" s="278"/>
      <c r="CM51" s="278"/>
      <c r="CN51" s="278"/>
      <c r="CO51" s="148"/>
      <c r="CP51" s="290"/>
      <c r="CQ51" s="290"/>
      <c r="CR51" s="290"/>
      <c r="CS51" s="290"/>
      <c r="CT51" s="290"/>
      <c r="CU51" s="290"/>
      <c r="CV51" s="290"/>
      <c r="CW51" s="290"/>
      <c r="CX51" s="180"/>
      <c r="CY51" s="278"/>
      <c r="CZ51" s="278"/>
      <c r="DA51" s="278"/>
      <c r="DB51" s="278"/>
      <c r="DC51" s="278"/>
      <c r="DD51" s="278"/>
      <c r="DE51" s="278"/>
      <c r="DF51" s="278"/>
      <c r="DG51" s="278"/>
      <c r="DH51" s="278"/>
      <c r="DI51" s="148"/>
      <c r="DJ51" s="413"/>
      <c r="DK51" s="413"/>
      <c r="DL51" s="413"/>
      <c r="DM51" s="414"/>
      <c r="DN51" s="414"/>
      <c r="DO51" s="413"/>
      <c r="DP51" s="9"/>
      <c r="DQ51" s="180"/>
      <c r="DR51" s="180"/>
      <c r="DS51" s="180"/>
      <c r="DT51" s="180"/>
      <c r="DU51" s="180"/>
      <c r="DV51" s="285"/>
      <c r="DW51" s="180"/>
      <c r="DX51" s="180"/>
      <c r="DY51" s="180"/>
      <c r="DZ51" s="180"/>
      <c r="EA51" s="180"/>
      <c r="EB51" s="180"/>
      <c r="EC51" s="285"/>
      <c r="ED51" s="148"/>
      <c r="EE51" s="290"/>
      <c r="EF51" s="290"/>
      <c r="EG51" s="290"/>
      <c r="EH51" s="415"/>
      <c r="EI51" s="415"/>
      <c r="EJ51" s="415"/>
      <c r="EK51" s="180"/>
      <c r="EL51" s="294"/>
      <c r="EM51" s="180"/>
      <c r="EN51" s="180"/>
      <c r="EO51" s="180"/>
      <c r="EP51" s="180"/>
      <c r="EQ51" s="180"/>
      <c r="ER51" s="9"/>
      <c r="ES51" s="180"/>
      <c r="ET51" s="180"/>
      <c r="EU51" s="9"/>
      <c r="EV51" s="180"/>
      <c r="EW51" s="180"/>
      <c r="EX51" s="180"/>
      <c r="EY51" s="9"/>
      <c r="EZ51" s="180"/>
      <c r="FA51" s="180"/>
      <c r="FB51" s="9"/>
      <c r="FC51" s="180"/>
      <c r="FD51" s="180"/>
      <c r="FE51" s="148"/>
      <c r="FF51" s="416"/>
      <c r="FG51" s="416"/>
      <c r="FH51" s="180"/>
      <c r="FI51" s="180"/>
      <c r="FJ51" s="180"/>
      <c r="FK51" s="180"/>
      <c r="FL51" s="180"/>
      <c r="FM51" s="180"/>
      <c r="FN51" s="184"/>
      <c r="FO51" s="184"/>
      <c r="FP51" s="184"/>
      <c r="FQ51" s="184"/>
      <c r="FR51" s="184"/>
      <c r="FS51" s="184"/>
      <c r="FT51" s="184"/>
      <c r="FU51" s="184"/>
      <c r="FV51" s="184"/>
      <c r="FW51" s="184"/>
      <c r="FX51" s="184"/>
      <c r="FY51" s="184"/>
      <c r="FZ51" s="184"/>
      <c r="GA51" s="184"/>
      <c r="GB51" s="184"/>
      <c r="GC51" s="184"/>
      <c r="GD51" s="184"/>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row>
    <row r="52" spans="1:163" ht="12" customHeight="1">
      <c r="A52" s="403" t="s">
        <v>207</v>
      </c>
      <c r="B52" s="868">
        <v>362.09623704323855</v>
      </c>
      <c r="C52" s="868">
        <v>84.89429869791043</v>
      </c>
      <c r="D52" s="418"/>
      <c r="E52" s="418"/>
      <c r="F52" s="13"/>
      <c r="G52" s="13"/>
      <c r="H52" s="116"/>
      <c r="I52" s="381"/>
      <c r="K52" s="148"/>
      <c r="L52" s="108"/>
      <c r="M52" s="108"/>
      <c r="N52" s="73"/>
      <c r="O52" s="149"/>
      <c r="P52" s="108"/>
      <c r="Q52" s="150"/>
      <c r="R52" s="73"/>
      <c r="AC52" s="148"/>
      <c r="AD52" s="250"/>
      <c r="AE52" s="250"/>
      <c r="AF52" s="250"/>
      <c r="AG52" s="406"/>
      <c r="AH52" s="250"/>
      <c r="AI52" s="250"/>
      <c r="AJ52" s="76"/>
      <c r="AK52" s="76"/>
      <c r="AL52" s="423"/>
      <c r="AM52" s="76"/>
      <c r="AN52" s="76"/>
      <c r="AO52" s="76"/>
      <c r="AP52" s="76"/>
      <c r="AQ52" s="76"/>
      <c r="AR52" s="76"/>
      <c r="AS52" s="76"/>
      <c r="AT52" s="76"/>
      <c r="AU52" s="76"/>
      <c r="AV52" s="76"/>
      <c r="AW52" s="148"/>
      <c r="AX52" s="407"/>
      <c r="AY52" s="408"/>
      <c r="AZ52" s="408"/>
      <c r="BA52" s="409"/>
      <c r="BB52" s="409"/>
      <c r="BC52" s="410"/>
      <c r="BD52" s="410"/>
      <c r="BE52" s="407"/>
      <c r="BF52" s="251"/>
      <c r="BG52" s="251"/>
      <c r="BH52" s="251"/>
      <c r="BI52" s="251"/>
      <c r="BJ52" s="229"/>
      <c r="BK52" s="229"/>
      <c r="BL52" s="229"/>
      <c r="BM52" s="229"/>
      <c r="BN52" s="229"/>
      <c r="BO52" s="229"/>
      <c r="BP52" s="229"/>
      <c r="BQ52" s="229"/>
      <c r="BR52" s="251"/>
      <c r="BS52" s="251"/>
      <c r="BT52" s="274"/>
      <c r="BU52" s="148"/>
      <c r="BV52" s="286"/>
      <c r="BW52" s="286"/>
      <c r="BX52" s="286"/>
      <c r="BY52" s="286"/>
      <c r="BZ52" s="286"/>
      <c r="CA52" s="286"/>
      <c r="CB52" s="286"/>
      <c r="CC52" s="286"/>
      <c r="CE52" s="278"/>
      <c r="CF52" s="278"/>
      <c r="CG52" s="278"/>
      <c r="CH52" s="278"/>
      <c r="CI52" s="278"/>
      <c r="CJ52" s="278"/>
      <c r="CK52" s="278"/>
      <c r="CL52" s="278"/>
      <c r="CM52" s="278"/>
      <c r="CN52" s="278"/>
      <c r="CO52" s="148"/>
      <c r="CP52" s="290"/>
      <c r="CQ52" s="290"/>
      <c r="CR52" s="290"/>
      <c r="CS52" s="290"/>
      <c r="CT52" s="290"/>
      <c r="CU52" s="290"/>
      <c r="CV52" s="290"/>
      <c r="CW52" s="290"/>
      <c r="CY52" s="278"/>
      <c r="CZ52" s="278"/>
      <c r="DA52" s="278"/>
      <c r="DB52" s="278"/>
      <c r="DC52" s="278"/>
      <c r="DD52" s="278"/>
      <c r="DE52" s="278"/>
      <c r="DF52" s="278"/>
      <c r="DG52" s="278"/>
      <c r="DH52" s="278"/>
      <c r="DI52" s="148"/>
      <c r="DJ52" s="413"/>
      <c r="DK52" s="413"/>
      <c r="DL52" s="413"/>
      <c r="DM52" s="414"/>
      <c r="DN52" s="414"/>
      <c r="DO52" s="413"/>
      <c r="DS52" s="180"/>
      <c r="DV52" s="285"/>
      <c r="EC52" s="285"/>
      <c r="ED52" s="148"/>
      <c r="EE52" s="290"/>
      <c r="EF52" s="290"/>
      <c r="EG52" s="290"/>
      <c r="EH52" s="415"/>
      <c r="EI52" s="415"/>
      <c r="EJ52" s="415"/>
      <c r="EL52" s="294"/>
      <c r="FE52" s="148"/>
      <c r="FF52" s="416"/>
      <c r="FG52" s="416"/>
    </row>
    <row r="53" spans="1:246" s="13" customFormat="1" ht="12" customHeight="1">
      <c r="A53" s="417" t="s">
        <v>330</v>
      </c>
      <c r="B53" s="867">
        <v>1671.616728919946</v>
      </c>
      <c r="C53" s="867">
        <v>391.9015143472092</v>
      </c>
      <c r="D53" s="418"/>
      <c r="E53" s="418"/>
      <c r="F53" s="424"/>
      <c r="G53" s="424"/>
      <c r="H53" s="424"/>
      <c r="I53" s="381"/>
      <c r="J53" s="178"/>
      <c r="K53" s="148"/>
      <c r="L53" s="108"/>
      <c r="M53" s="108"/>
      <c r="N53" s="73"/>
      <c r="O53" s="149"/>
      <c r="P53" s="108"/>
      <c r="Q53" s="150"/>
      <c r="R53" s="73"/>
      <c r="S53" s="178"/>
      <c r="T53" s="152"/>
      <c r="U53" s="152"/>
      <c r="V53" s="152"/>
      <c r="W53" s="152"/>
      <c r="X53" s="152"/>
      <c r="Y53" s="9"/>
      <c r="Z53" s="9"/>
      <c r="AA53" s="152"/>
      <c r="AB53" s="152"/>
      <c r="AC53" s="148"/>
      <c r="AD53" s="250"/>
      <c r="AE53" s="250"/>
      <c r="AF53" s="250"/>
      <c r="AG53" s="406"/>
      <c r="AH53" s="250"/>
      <c r="AI53" s="250"/>
      <c r="AJ53" s="76"/>
      <c r="AK53" s="76"/>
      <c r="AL53" s="76"/>
      <c r="AM53" s="76"/>
      <c r="AN53" s="76"/>
      <c r="AO53" s="76"/>
      <c r="AP53" s="76"/>
      <c r="AQ53" s="76"/>
      <c r="AR53" s="76"/>
      <c r="AS53" s="76"/>
      <c r="AT53" s="76"/>
      <c r="AU53" s="76"/>
      <c r="AV53" s="76"/>
      <c r="AW53" s="148"/>
      <c r="AX53" s="407"/>
      <c r="AY53" s="408"/>
      <c r="AZ53" s="408"/>
      <c r="BA53" s="409"/>
      <c r="BB53" s="409"/>
      <c r="BC53" s="410"/>
      <c r="BD53" s="410"/>
      <c r="BE53" s="407"/>
      <c r="BF53" s="251"/>
      <c r="BG53" s="251"/>
      <c r="BH53" s="251"/>
      <c r="BI53" s="251"/>
      <c r="BJ53" s="229"/>
      <c r="BK53" s="229"/>
      <c r="BL53" s="229"/>
      <c r="BM53" s="229"/>
      <c r="BN53" s="229"/>
      <c r="BO53" s="229"/>
      <c r="BP53" s="229"/>
      <c r="BQ53" s="229"/>
      <c r="BR53" s="251"/>
      <c r="BS53" s="251"/>
      <c r="BT53" s="274"/>
      <c r="BU53" s="148"/>
      <c r="BV53" s="286"/>
      <c r="BW53" s="286"/>
      <c r="BX53" s="286"/>
      <c r="BY53" s="286"/>
      <c r="BZ53" s="286"/>
      <c r="CA53" s="286"/>
      <c r="CB53" s="286"/>
      <c r="CC53" s="286"/>
      <c r="CD53" s="180"/>
      <c r="CE53" s="278"/>
      <c r="CF53" s="278"/>
      <c r="CG53" s="278"/>
      <c r="CH53" s="278"/>
      <c r="CI53" s="278"/>
      <c r="CJ53" s="278"/>
      <c r="CK53" s="278"/>
      <c r="CL53" s="278"/>
      <c r="CM53" s="278"/>
      <c r="CN53" s="278"/>
      <c r="CO53" s="148"/>
      <c r="CP53" s="290"/>
      <c r="CQ53" s="290"/>
      <c r="CR53" s="290"/>
      <c r="CS53" s="290"/>
      <c r="CT53" s="290"/>
      <c r="CU53" s="290"/>
      <c r="CV53" s="290"/>
      <c r="CW53" s="290"/>
      <c r="CX53" s="180"/>
      <c r="CY53" s="278"/>
      <c r="CZ53" s="278"/>
      <c r="DA53" s="278"/>
      <c r="DB53" s="278"/>
      <c r="DC53" s="278"/>
      <c r="DD53" s="278"/>
      <c r="DE53" s="278"/>
      <c r="DF53" s="278"/>
      <c r="DG53" s="278"/>
      <c r="DH53" s="278"/>
      <c r="DI53" s="148"/>
      <c r="DJ53" s="413"/>
      <c r="DK53" s="413"/>
      <c r="DL53" s="413"/>
      <c r="DM53" s="414"/>
      <c r="DN53" s="414"/>
      <c r="DO53" s="413"/>
      <c r="DP53" s="9"/>
      <c r="DQ53" s="180"/>
      <c r="DR53" s="180"/>
      <c r="DS53" s="180"/>
      <c r="DT53" s="180"/>
      <c r="DU53" s="180"/>
      <c r="DV53" s="285"/>
      <c r="DW53" s="180"/>
      <c r="DX53" s="180"/>
      <c r="DY53" s="180"/>
      <c r="DZ53" s="180"/>
      <c r="EA53" s="180"/>
      <c r="EB53" s="180"/>
      <c r="EC53" s="285"/>
      <c r="ED53" s="148"/>
      <c r="EE53" s="290"/>
      <c r="EF53" s="290"/>
      <c r="EG53" s="290"/>
      <c r="EH53" s="415"/>
      <c r="EI53" s="415"/>
      <c r="EJ53" s="415"/>
      <c r="EK53" s="180"/>
      <c r="EL53" s="294"/>
      <c r="EM53" s="180"/>
      <c r="EN53" s="180"/>
      <c r="EO53" s="180"/>
      <c r="EP53" s="180"/>
      <c r="EQ53" s="180"/>
      <c r="ER53" s="9"/>
      <c r="ES53" s="180"/>
      <c r="ET53" s="180"/>
      <c r="EU53" s="9"/>
      <c r="EV53" s="180"/>
      <c r="EW53" s="180"/>
      <c r="EX53" s="180"/>
      <c r="EY53" s="9"/>
      <c r="EZ53" s="180"/>
      <c r="FA53" s="180"/>
      <c r="FB53" s="9"/>
      <c r="FC53" s="180"/>
      <c r="FD53" s="180"/>
      <c r="FE53" s="148"/>
      <c r="FF53" s="416"/>
      <c r="FG53" s="416"/>
      <c r="FH53" s="180"/>
      <c r="FI53" s="180"/>
      <c r="FJ53" s="180"/>
      <c r="FK53" s="180"/>
      <c r="FL53" s="180"/>
      <c r="FM53" s="180"/>
      <c r="FN53" s="184"/>
      <c r="FO53" s="184"/>
      <c r="FP53" s="184"/>
      <c r="FQ53" s="184"/>
      <c r="FR53" s="184"/>
      <c r="FS53" s="184"/>
      <c r="FT53" s="184"/>
      <c r="FU53" s="184"/>
      <c r="FV53" s="184"/>
      <c r="FW53" s="184"/>
      <c r="FX53" s="184"/>
      <c r="FY53" s="184"/>
      <c r="FZ53" s="184"/>
      <c r="GA53" s="184"/>
      <c r="GB53" s="184"/>
      <c r="GC53" s="184"/>
      <c r="GD53" s="184"/>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row>
    <row r="54" spans="1:163" ht="12" customHeight="1">
      <c r="A54" s="403" t="s">
        <v>209</v>
      </c>
      <c r="B54" s="868">
        <v>356.7108989120347</v>
      </c>
      <c r="C54" s="868">
        <v>58.13234974274344</v>
      </c>
      <c r="D54" s="418"/>
      <c r="E54" s="418"/>
      <c r="F54" s="424"/>
      <c r="G54" s="424"/>
      <c r="H54" s="424"/>
      <c r="I54" s="381"/>
      <c r="K54" s="148"/>
      <c r="L54" s="108"/>
      <c r="M54" s="108"/>
      <c r="N54" s="73"/>
      <c r="O54" s="149"/>
      <c r="P54" s="108"/>
      <c r="Q54" s="150"/>
      <c r="R54" s="73"/>
      <c r="AC54" s="148"/>
      <c r="AD54" s="250"/>
      <c r="AE54" s="250"/>
      <c r="AF54" s="250"/>
      <c r="AG54" s="406"/>
      <c r="AH54" s="250"/>
      <c r="AI54" s="250"/>
      <c r="AJ54" s="76"/>
      <c r="AK54" s="76"/>
      <c r="AL54" s="76"/>
      <c r="AM54" s="76"/>
      <c r="AN54" s="76"/>
      <c r="AO54" s="76"/>
      <c r="AP54" s="76"/>
      <c r="AQ54" s="76"/>
      <c r="AR54" s="76"/>
      <c r="AS54" s="76"/>
      <c r="AT54" s="76"/>
      <c r="AU54" s="76"/>
      <c r="AV54" s="76"/>
      <c r="AW54" s="148"/>
      <c r="AX54" s="407"/>
      <c r="AY54" s="408"/>
      <c r="AZ54" s="408"/>
      <c r="BA54" s="409"/>
      <c r="BB54" s="409"/>
      <c r="BC54" s="410"/>
      <c r="BD54" s="410"/>
      <c r="BE54" s="407"/>
      <c r="BF54" s="251"/>
      <c r="BG54" s="251"/>
      <c r="BH54" s="251"/>
      <c r="BI54" s="251"/>
      <c r="BJ54" s="229"/>
      <c r="BK54" s="229"/>
      <c r="BL54" s="229"/>
      <c r="BM54" s="229"/>
      <c r="BN54" s="229"/>
      <c r="BO54" s="229"/>
      <c r="BP54" s="229"/>
      <c r="BQ54" s="229"/>
      <c r="BR54" s="251"/>
      <c r="BS54" s="251"/>
      <c r="BT54" s="274"/>
      <c r="BU54" s="148"/>
      <c r="BV54" s="286"/>
      <c r="BW54" s="286"/>
      <c r="BX54" s="286"/>
      <c r="BY54" s="286"/>
      <c r="BZ54" s="286"/>
      <c r="CA54" s="286"/>
      <c r="CB54" s="286"/>
      <c r="CC54" s="286"/>
      <c r="CE54" s="278"/>
      <c r="CF54" s="278"/>
      <c r="CG54" s="278"/>
      <c r="CH54" s="278"/>
      <c r="CI54" s="278"/>
      <c r="CJ54" s="278"/>
      <c r="CK54" s="278"/>
      <c r="CL54" s="278"/>
      <c r="CM54" s="278"/>
      <c r="CN54" s="278"/>
      <c r="CO54" s="148"/>
      <c r="CP54" s="290"/>
      <c r="CQ54" s="290"/>
      <c r="CR54" s="290"/>
      <c r="CS54" s="290"/>
      <c r="CT54" s="290"/>
      <c r="CU54" s="290"/>
      <c r="CV54" s="290"/>
      <c r="CW54" s="290"/>
      <c r="CY54" s="278"/>
      <c r="CZ54" s="278"/>
      <c r="DA54" s="278"/>
      <c r="DB54" s="278"/>
      <c r="DC54" s="278"/>
      <c r="DD54" s="278"/>
      <c r="DE54" s="278"/>
      <c r="DF54" s="278"/>
      <c r="DG54" s="278"/>
      <c r="DH54" s="278"/>
      <c r="DI54" s="148"/>
      <c r="DJ54" s="413"/>
      <c r="DK54" s="413"/>
      <c r="DL54" s="413"/>
      <c r="DM54" s="414"/>
      <c r="DN54" s="414"/>
      <c r="DO54" s="413"/>
      <c r="DS54" s="180"/>
      <c r="DV54" s="285"/>
      <c r="EC54" s="285"/>
      <c r="ED54" s="148"/>
      <c r="EE54" s="290"/>
      <c r="EF54" s="290"/>
      <c r="EG54" s="290"/>
      <c r="EH54" s="415"/>
      <c r="EI54" s="415"/>
      <c r="EJ54" s="415"/>
      <c r="EN54" s="425"/>
      <c r="EP54" s="188"/>
      <c r="EQ54" s="188"/>
      <c r="ER54" s="188"/>
      <c r="ES54" s="188"/>
      <c r="ET54" s="188"/>
      <c r="FE54" s="148"/>
      <c r="FF54" s="416"/>
      <c r="FG54" s="416"/>
    </row>
    <row r="55" spans="1:246" s="13" customFormat="1" ht="12" customHeight="1">
      <c r="A55" s="417" t="s">
        <v>210</v>
      </c>
      <c r="B55" s="867">
        <v>322.92414820990257</v>
      </c>
      <c r="C55" s="867">
        <v>109.0960821329127</v>
      </c>
      <c r="D55" s="418"/>
      <c r="E55" s="418"/>
      <c r="F55" s="424"/>
      <c r="G55" s="424"/>
      <c r="H55" s="424"/>
      <c r="I55" s="381"/>
      <c r="J55" s="178"/>
      <c r="K55" s="148"/>
      <c r="L55" s="108"/>
      <c r="M55" s="108"/>
      <c r="N55" s="73"/>
      <c r="O55" s="149"/>
      <c r="P55" s="108"/>
      <c r="Q55" s="150"/>
      <c r="R55" s="73"/>
      <c r="S55" s="178"/>
      <c r="T55" s="152"/>
      <c r="U55" s="152"/>
      <c r="V55" s="152"/>
      <c r="W55" s="152"/>
      <c r="X55" s="152"/>
      <c r="Y55" s="9"/>
      <c r="Z55" s="9"/>
      <c r="AA55" s="152"/>
      <c r="AB55" s="152"/>
      <c r="AC55" s="148"/>
      <c r="AD55" s="250"/>
      <c r="AE55" s="250"/>
      <c r="AF55" s="250"/>
      <c r="AG55" s="406"/>
      <c r="AH55" s="250"/>
      <c r="AI55" s="250"/>
      <c r="AJ55" s="76"/>
      <c r="AK55" s="76"/>
      <c r="AL55" s="76"/>
      <c r="AM55" s="76"/>
      <c r="AN55" s="76"/>
      <c r="AO55" s="76"/>
      <c r="AP55" s="76"/>
      <c r="AQ55" s="76"/>
      <c r="AR55" s="76"/>
      <c r="AS55" s="76"/>
      <c r="AT55" s="76"/>
      <c r="AU55" s="76"/>
      <c r="AV55" s="76"/>
      <c r="AW55" s="148"/>
      <c r="AX55" s="407"/>
      <c r="AY55" s="408"/>
      <c r="AZ55" s="408"/>
      <c r="BA55" s="409"/>
      <c r="BB55" s="409"/>
      <c r="BC55" s="410"/>
      <c r="BD55" s="410"/>
      <c r="BE55" s="407"/>
      <c r="BF55" s="251"/>
      <c r="BG55" s="251"/>
      <c r="BH55" s="251"/>
      <c r="BI55" s="251"/>
      <c r="BJ55" s="229"/>
      <c r="BK55" s="229"/>
      <c r="BL55" s="229"/>
      <c r="BM55" s="229"/>
      <c r="BN55" s="229"/>
      <c r="BO55" s="229"/>
      <c r="BP55" s="229"/>
      <c r="BQ55" s="229"/>
      <c r="BR55" s="251"/>
      <c r="BS55" s="251"/>
      <c r="BT55" s="274"/>
      <c r="BU55" s="148"/>
      <c r="BV55" s="286"/>
      <c r="BW55" s="286"/>
      <c r="BX55" s="286"/>
      <c r="BY55" s="286"/>
      <c r="BZ55" s="286"/>
      <c r="CA55" s="286"/>
      <c r="CB55" s="286"/>
      <c r="CC55" s="286"/>
      <c r="CD55" s="180"/>
      <c r="CE55" s="278"/>
      <c r="CF55" s="278"/>
      <c r="CG55" s="278"/>
      <c r="CH55" s="278"/>
      <c r="CI55" s="278"/>
      <c r="CJ55" s="278"/>
      <c r="CK55" s="278"/>
      <c r="CL55" s="278"/>
      <c r="CM55" s="278"/>
      <c r="CN55" s="278"/>
      <c r="CO55" s="148"/>
      <c r="CP55" s="290"/>
      <c r="CQ55" s="290"/>
      <c r="CR55" s="290"/>
      <c r="CS55" s="290"/>
      <c r="CT55" s="290"/>
      <c r="CU55" s="290"/>
      <c r="CV55" s="290"/>
      <c r="CW55" s="290"/>
      <c r="CX55" s="180"/>
      <c r="CY55" s="278"/>
      <c r="CZ55" s="278"/>
      <c r="DA55" s="278"/>
      <c r="DB55" s="278"/>
      <c r="DC55" s="278"/>
      <c r="DD55" s="278"/>
      <c r="DE55" s="278"/>
      <c r="DF55" s="278"/>
      <c r="DG55" s="278"/>
      <c r="DH55" s="278"/>
      <c r="DI55" s="148"/>
      <c r="DJ55" s="413"/>
      <c r="DK55" s="413"/>
      <c r="DL55" s="413"/>
      <c r="DM55" s="414"/>
      <c r="DN55" s="414"/>
      <c r="DO55" s="413"/>
      <c r="DP55" s="9"/>
      <c r="DQ55" s="180"/>
      <c r="DR55" s="180"/>
      <c r="DS55" s="180"/>
      <c r="DT55" s="180"/>
      <c r="DU55" s="180"/>
      <c r="DV55" s="285"/>
      <c r="DW55" s="180"/>
      <c r="DX55" s="180"/>
      <c r="DY55" s="180"/>
      <c r="DZ55" s="180"/>
      <c r="EA55" s="180"/>
      <c r="EB55" s="180"/>
      <c r="EC55" s="285"/>
      <c r="ED55" s="148"/>
      <c r="EE55" s="290"/>
      <c r="EF55" s="290"/>
      <c r="EG55" s="290"/>
      <c r="EH55" s="415"/>
      <c r="EI55" s="415"/>
      <c r="EJ55" s="415"/>
      <c r="EK55" s="180"/>
      <c r="EL55" s="180"/>
      <c r="EM55" s="180"/>
      <c r="EN55" s="180"/>
      <c r="EO55" s="180"/>
      <c r="EP55" s="180"/>
      <c r="EQ55" s="180"/>
      <c r="ER55" s="9"/>
      <c r="ES55" s="180"/>
      <c r="ET55" s="180"/>
      <c r="EU55" s="9"/>
      <c r="EV55" s="180"/>
      <c r="EW55" s="180"/>
      <c r="EX55" s="180"/>
      <c r="EY55" s="9"/>
      <c r="EZ55" s="180"/>
      <c r="FA55" s="180"/>
      <c r="FB55" s="9"/>
      <c r="FC55" s="180"/>
      <c r="FD55" s="180"/>
      <c r="FE55" s="148"/>
      <c r="FF55" s="416"/>
      <c r="FG55" s="416"/>
      <c r="FH55" s="180"/>
      <c r="FI55" s="180"/>
      <c r="FJ55" s="180"/>
      <c r="FK55" s="180"/>
      <c r="FL55" s="180"/>
      <c r="FM55" s="180"/>
      <c r="FN55" s="184"/>
      <c r="FO55" s="184"/>
      <c r="FP55" s="184"/>
      <c r="FQ55" s="184"/>
      <c r="FR55" s="184"/>
      <c r="FS55" s="184"/>
      <c r="FT55" s="184"/>
      <c r="FU55" s="184"/>
      <c r="FV55" s="184"/>
      <c r="FW55" s="184"/>
      <c r="FX55" s="184"/>
      <c r="FY55" s="184"/>
      <c r="FZ55" s="184"/>
      <c r="GA55" s="184"/>
      <c r="GB55" s="184"/>
      <c r="GC55" s="184"/>
      <c r="GD55" s="184"/>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row>
    <row r="56" spans="1:163" ht="12" customHeight="1">
      <c r="A56" s="403" t="s">
        <v>211</v>
      </c>
      <c r="B56" s="868">
        <v>459.602418422737</v>
      </c>
      <c r="C56" s="868">
        <v>140.71277761270417</v>
      </c>
      <c r="D56" s="418"/>
      <c r="E56" s="418"/>
      <c r="F56" s="424"/>
      <c r="G56" s="424"/>
      <c r="H56" s="424"/>
      <c r="I56" s="381"/>
      <c r="K56" s="148"/>
      <c r="L56" s="108"/>
      <c r="M56" s="108"/>
      <c r="N56" s="73"/>
      <c r="O56" s="149"/>
      <c r="P56" s="108"/>
      <c r="Q56" s="150"/>
      <c r="R56" s="73"/>
      <c r="AC56" s="148"/>
      <c r="AD56" s="250"/>
      <c r="AE56" s="250"/>
      <c r="AF56" s="250"/>
      <c r="AG56" s="406"/>
      <c r="AH56" s="250"/>
      <c r="AI56" s="250"/>
      <c r="AJ56" s="76"/>
      <c r="AK56" s="76"/>
      <c r="AL56" s="76"/>
      <c r="AM56" s="76"/>
      <c r="AN56" s="76"/>
      <c r="AO56" s="76"/>
      <c r="AP56" s="76"/>
      <c r="AQ56" s="76"/>
      <c r="AR56" s="76"/>
      <c r="AS56" s="76"/>
      <c r="AT56" s="76"/>
      <c r="AU56" s="76"/>
      <c r="AV56" s="76"/>
      <c r="AW56" s="148"/>
      <c r="AX56" s="407"/>
      <c r="AY56" s="408"/>
      <c r="AZ56" s="408"/>
      <c r="BA56" s="409"/>
      <c r="BB56" s="409"/>
      <c r="BC56" s="410"/>
      <c r="BD56" s="410"/>
      <c r="BE56" s="407"/>
      <c r="BF56" s="251"/>
      <c r="BG56" s="251"/>
      <c r="BH56" s="251"/>
      <c r="BI56" s="251"/>
      <c r="BJ56" s="229"/>
      <c r="BK56" s="229"/>
      <c r="BL56" s="229"/>
      <c r="BM56" s="229"/>
      <c r="BN56" s="229"/>
      <c r="BO56" s="229"/>
      <c r="BP56" s="229"/>
      <c r="BQ56" s="229"/>
      <c r="BR56" s="251"/>
      <c r="BS56" s="251"/>
      <c r="BT56" s="274"/>
      <c r="BU56" s="148"/>
      <c r="BV56" s="286"/>
      <c r="BW56" s="286"/>
      <c r="BX56" s="286"/>
      <c r="BY56" s="286"/>
      <c r="BZ56" s="286"/>
      <c r="CA56" s="286"/>
      <c r="CB56" s="286"/>
      <c r="CC56" s="286"/>
      <c r="CE56" s="278"/>
      <c r="CF56" s="278"/>
      <c r="CG56" s="278"/>
      <c r="CH56" s="278"/>
      <c r="CI56" s="278"/>
      <c r="CJ56" s="278"/>
      <c r="CK56" s="278"/>
      <c r="CL56" s="278"/>
      <c r="CM56" s="278"/>
      <c r="CN56" s="278"/>
      <c r="CO56" s="148"/>
      <c r="CP56" s="290"/>
      <c r="CQ56" s="290"/>
      <c r="CR56" s="290"/>
      <c r="CS56" s="290"/>
      <c r="CT56" s="290"/>
      <c r="CU56" s="290"/>
      <c r="CV56" s="290"/>
      <c r="CW56" s="290"/>
      <c r="CY56" s="278"/>
      <c r="CZ56" s="278"/>
      <c r="DA56" s="278"/>
      <c r="DB56" s="278"/>
      <c r="DC56" s="278"/>
      <c r="DD56" s="278"/>
      <c r="DE56" s="278"/>
      <c r="DF56" s="278"/>
      <c r="DG56" s="278"/>
      <c r="DH56" s="278"/>
      <c r="DI56" s="148"/>
      <c r="DJ56" s="413"/>
      <c r="DK56" s="413"/>
      <c r="DL56" s="413"/>
      <c r="DM56" s="414"/>
      <c r="DN56" s="414"/>
      <c r="DO56" s="413"/>
      <c r="DS56" s="180"/>
      <c r="DV56" s="285"/>
      <c r="EC56" s="285"/>
      <c r="ED56" s="148"/>
      <c r="EE56" s="290"/>
      <c r="EF56" s="290"/>
      <c r="EG56" s="290"/>
      <c r="EH56" s="415"/>
      <c r="EI56" s="415"/>
      <c r="EJ56" s="415"/>
      <c r="FE56" s="148"/>
      <c r="FF56" s="416"/>
      <c r="FG56" s="416"/>
    </row>
    <row r="57" spans="1:246" s="13" customFormat="1" ht="12" customHeight="1">
      <c r="A57" s="417" t="s">
        <v>212</v>
      </c>
      <c r="B57" s="867">
        <v>352.2767760075132</v>
      </c>
      <c r="C57" s="867">
        <v>76.77147595384129</v>
      </c>
      <c r="D57" s="418"/>
      <c r="E57" s="418"/>
      <c r="F57" s="424"/>
      <c r="G57" s="424"/>
      <c r="H57" s="424"/>
      <c r="I57" s="381"/>
      <c r="J57" s="178"/>
      <c r="K57" s="148"/>
      <c r="L57" s="108"/>
      <c r="M57" s="108"/>
      <c r="N57" s="73"/>
      <c r="O57" s="149"/>
      <c r="P57" s="108"/>
      <c r="Q57" s="150"/>
      <c r="R57" s="73"/>
      <c r="S57" s="178"/>
      <c r="T57" s="152"/>
      <c r="U57" s="152"/>
      <c r="V57" s="152"/>
      <c r="W57" s="152"/>
      <c r="X57" s="152"/>
      <c r="Y57" s="9"/>
      <c r="Z57" s="9"/>
      <c r="AA57" s="152"/>
      <c r="AB57" s="152"/>
      <c r="AC57" s="148"/>
      <c r="AD57" s="250"/>
      <c r="AE57" s="250"/>
      <c r="AF57" s="250"/>
      <c r="AG57" s="406"/>
      <c r="AH57" s="250"/>
      <c r="AI57" s="250"/>
      <c r="AJ57" s="76"/>
      <c r="AK57" s="76"/>
      <c r="AL57" s="76"/>
      <c r="AM57" s="76"/>
      <c r="AN57" s="76"/>
      <c r="AO57" s="76"/>
      <c r="AP57" s="76"/>
      <c r="AQ57" s="76"/>
      <c r="AR57" s="76"/>
      <c r="AS57" s="76"/>
      <c r="AT57" s="76"/>
      <c r="AU57" s="76"/>
      <c r="AV57" s="76"/>
      <c r="AW57" s="148"/>
      <c r="AX57" s="407"/>
      <c r="AY57" s="408"/>
      <c r="AZ57" s="408"/>
      <c r="BA57" s="409"/>
      <c r="BB57" s="409"/>
      <c r="BC57" s="410"/>
      <c r="BD57" s="410"/>
      <c r="BE57" s="407"/>
      <c r="BF57" s="251"/>
      <c r="BG57" s="251"/>
      <c r="BH57" s="251"/>
      <c r="BI57" s="251"/>
      <c r="BJ57" s="229"/>
      <c r="BK57" s="229"/>
      <c r="BL57" s="229"/>
      <c r="BM57" s="229"/>
      <c r="BN57" s="229"/>
      <c r="BO57" s="229"/>
      <c r="BP57" s="229"/>
      <c r="BQ57" s="229"/>
      <c r="BR57" s="251"/>
      <c r="BS57" s="251"/>
      <c r="BT57" s="274"/>
      <c r="BU57" s="148"/>
      <c r="BV57" s="286"/>
      <c r="BW57" s="286"/>
      <c r="BX57" s="286"/>
      <c r="BY57" s="286"/>
      <c r="BZ57" s="286"/>
      <c r="CA57" s="286"/>
      <c r="CB57" s="286"/>
      <c r="CC57" s="286"/>
      <c r="CD57" s="180"/>
      <c r="CE57" s="278"/>
      <c r="CF57" s="278"/>
      <c r="CG57" s="278"/>
      <c r="CH57" s="278"/>
      <c r="CI57" s="278"/>
      <c r="CJ57" s="278"/>
      <c r="CK57" s="278"/>
      <c r="CL57" s="278"/>
      <c r="CM57" s="278"/>
      <c r="CN57" s="278"/>
      <c r="CO57" s="148"/>
      <c r="CP57" s="290"/>
      <c r="CQ57" s="290"/>
      <c r="CR57" s="290"/>
      <c r="CS57" s="290"/>
      <c r="CT57" s="290"/>
      <c r="CU57" s="290"/>
      <c r="CV57" s="290"/>
      <c r="CW57" s="290"/>
      <c r="CX57" s="180"/>
      <c r="CY57" s="278"/>
      <c r="CZ57" s="278"/>
      <c r="DA57" s="278"/>
      <c r="DB57" s="278"/>
      <c r="DC57" s="278"/>
      <c r="DD57" s="278"/>
      <c r="DE57" s="278"/>
      <c r="DF57" s="278"/>
      <c r="DG57" s="278"/>
      <c r="DH57" s="278"/>
      <c r="DI57" s="148"/>
      <c r="DJ57" s="413"/>
      <c r="DK57" s="413"/>
      <c r="DL57" s="413"/>
      <c r="DM57" s="414"/>
      <c r="DN57" s="414"/>
      <c r="DO57" s="413"/>
      <c r="DP57" s="9"/>
      <c r="DQ57" s="180"/>
      <c r="DR57" s="180"/>
      <c r="DS57" s="180"/>
      <c r="DT57" s="180"/>
      <c r="DU57" s="180"/>
      <c r="DV57" s="285"/>
      <c r="DW57" s="180"/>
      <c r="DX57" s="180"/>
      <c r="DY57" s="180"/>
      <c r="DZ57" s="180"/>
      <c r="EA57" s="180"/>
      <c r="EB57" s="180"/>
      <c r="EC57" s="285"/>
      <c r="ED57" s="148"/>
      <c r="EE57" s="290"/>
      <c r="EF57" s="290"/>
      <c r="EG57" s="290"/>
      <c r="EH57" s="415"/>
      <c r="EI57" s="415"/>
      <c r="EJ57" s="415"/>
      <c r="EK57" s="180"/>
      <c r="EL57" s="180"/>
      <c r="EM57" s="180"/>
      <c r="EN57" s="180"/>
      <c r="EO57" s="180"/>
      <c r="EP57" s="180"/>
      <c r="EQ57" s="180"/>
      <c r="ER57" s="9"/>
      <c r="ES57" s="180"/>
      <c r="ET57" s="180"/>
      <c r="EU57" s="9"/>
      <c r="EV57" s="180"/>
      <c r="EW57" s="180"/>
      <c r="EX57" s="180"/>
      <c r="EY57" s="9"/>
      <c r="EZ57" s="180"/>
      <c r="FA57" s="180"/>
      <c r="FB57" s="9"/>
      <c r="FC57" s="180"/>
      <c r="FD57" s="180"/>
      <c r="FE57" s="148"/>
      <c r="FF57" s="416"/>
      <c r="FG57" s="416"/>
      <c r="FH57" s="180"/>
      <c r="FI57" s="180"/>
      <c r="FJ57" s="180"/>
      <c r="FK57" s="180"/>
      <c r="FL57" s="180"/>
      <c r="FM57" s="180"/>
      <c r="FN57" s="184"/>
      <c r="FO57" s="184"/>
      <c r="FP57" s="184"/>
      <c r="FQ57" s="184"/>
      <c r="FR57" s="184"/>
      <c r="FS57" s="184"/>
      <c r="FT57" s="184"/>
      <c r="FU57" s="184"/>
      <c r="FV57" s="184"/>
      <c r="FW57" s="184"/>
      <c r="FX57" s="184"/>
      <c r="FY57" s="184"/>
      <c r="FZ57" s="184"/>
      <c r="GA57" s="184"/>
      <c r="GB57" s="184"/>
      <c r="GC57" s="184"/>
      <c r="GD57" s="184"/>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row>
    <row r="58" spans="1:163" ht="12" customHeight="1">
      <c r="A58" s="403" t="s">
        <v>213</v>
      </c>
      <c r="B58" s="868">
        <v>324.5499475741273</v>
      </c>
      <c r="C58" s="868">
        <v>72.84733796465338</v>
      </c>
      <c r="D58" s="418"/>
      <c r="E58" s="418"/>
      <c r="F58" s="424"/>
      <c r="G58" s="424"/>
      <c r="H58" s="424"/>
      <c r="I58" s="381"/>
      <c r="K58" s="148"/>
      <c r="L58" s="151"/>
      <c r="M58" s="201"/>
      <c r="N58" s="358"/>
      <c r="O58" s="426"/>
      <c r="P58" s="426"/>
      <c r="Q58" s="199"/>
      <c r="R58" s="200"/>
      <c r="AC58" s="148"/>
      <c r="AD58" s="250"/>
      <c r="AE58" s="250"/>
      <c r="AF58" s="250"/>
      <c r="AG58" s="406"/>
      <c r="AH58" s="250"/>
      <c r="AI58" s="250"/>
      <c r="AJ58" s="76"/>
      <c r="AK58" s="76"/>
      <c r="AL58" s="76"/>
      <c r="AM58" s="76"/>
      <c r="AN58" s="76"/>
      <c r="AO58" s="76"/>
      <c r="AP58" s="76"/>
      <c r="AQ58" s="76"/>
      <c r="AR58" s="76"/>
      <c r="AS58" s="76"/>
      <c r="AT58" s="76"/>
      <c r="AU58" s="76"/>
      <c r="AV58" s="76"/>
      <c r="AW58" s="148"/>
      <c r="AX58" s="407"/>
      <c r="AY58" s="408"/>
      <c r="AZ58" s="408"/>
      <c r="BA58" s="409"/>
      <c r="BB58" s="409"/>
      <c r="BC58" s="410"/>
      <c r="BD58" s="410"/>
      <c r="BE58" s="407"/>
      <c r="BF58" s="251"/>
      <c r="BG58" s="251"/>
      <c r="BH58" s="251"/>
      <c r="BI58" s="251"/>
      <c r="BJ58" s="229"/>
      <c r="BK58" s="229"/>
      <c r="BL58" s="229"/>
      <c r="BM58" s="229"/>
      <c r="BN58" s="229"/>
      <c r="BO58" s="229"/>
      <c r="BP58" s="229"/>
      <c r="BQ58" s="229"/>
      <c r="BR58" s="251"/>
      <c r="BS58" s="251"/>
      <c r="BT58" s="274"/>
      <c r="BU58" s="148"/>
      <c r="BV58" s="286"/>
      <c r="BW58" s="286"/>
      <c r="BX58" s="286"/>
      <c r="BY58" s="286"/>
      <c r="BZ58" s="286"/>
      <c r="CA58" s="286"/>
      <c r="CB58" s="286"/>
      <c r="CC58" s="286"/>
      <c r="CE58" s="278"/>
      <c r="CF58" s="278"/>
      <c r="CG58" s="278"/>
      <c r="CH58" s="278"/>
      <c r="CI58" s="278"/>
      <c r="CJ58" s="278"/>
      <c r="CK58" s="278"/>
      <c r="CL58" s="278"/>
      <c r="CM58" s="278"/>
      <c r="CN58" s="278"/>
      <c r="CO58" s="148"/>
      <c r="CP58" s="290"/>
      <c r="CQ58" s="290"/>
      <c r="CR58" s="290"/>
      <c r="CS58" s="290"/>
      <c r="CT58" s="290"/>
      <c r="CU58" s="290"/>
      <c r="CV58" s="290"/>
      <c r="CW58" s="290"/>
      <c r="CY58" s="278"/>
      <c r="CZ58" s="278"/>
      <c r="DA58" s="278"/>
      <c r="DB58" s="278"/>
      <c r="DC58" s="278"/>
      <c r="DD58" s="278"/>
      <c r="DE58" s="278"/>
      <c r="DF58" s="278"/>
      <c r="DG58" s="278"/>
      <c r="DH58" s="278"/>
      <c r="DI58" s="148"/>
      <c r="DJ58" s="413"/>
      <c r="DK58" s="413"/>
      <c r="DL58" s="413"/>
      <c r="DM58" s="414"/>
      <c r="DN58" s="414"/>
      <c r="DO58" s="413"/>
      <c r="DS58" s="180"/>
      <c r="DV58" s="285"/>
      <c r="EC58" s="285"/>
      <c r="ED58" s="148"/>
      <c r="EE58" s="290"/>
      <c r="EF58" s="290"/>
      <c r="EG58" s="290"/>
      <c r="EH58" s="415"/>
      <c r="EI58" s="415"/>
      <c r="EJ58" s="415"/>
      <c r="FE58" s="148"/>
      <c r="FF58" s="416"/>
      <c r="FG58" s="416"/>
    </row>
    <row r="59" spans="1:246" s="13" customFormat="1" ht="12" customHeight="1">
      <c r="A59" s="417" t="s">
        <v>214</v>
      </c>
      <c r="B59" s="867">
        <v>367.8766962700342</v>
      </c>
      <c r="C59" s="867">
        <v>129.77330680146144</v>
      </c>
      <c r="D59" s="418"/>
      <c r="E59" s="418"/>
      <c r="F59" s="424"/>
      <c r="G59" s="424"/>
      <c r="H59" s="424"/>
      <c r="I59" s="381"/>
      <c r="J59" s="178"/>
      <c r="K59" s="148"/>
      <c r="L59" s="148"/>
      <c r="M59" s="180"/>
      <c r="N59" s="369"/>
      <c r="O59" s="180"/>
      <c r="P59" s="180"/>
      <c r="Q59" s="180"/>
      <c r="R59" s="381"/>
      <c r="S59" s="178"/>
      <c r="T59" s="152"/>
      <c r="U59" s="152"/>
      <c r="V59" s="152"/>
      <c r="W59" s="152"/>
      <c r="X59" s="152"/>
      <c r="Y59" s="9"/>
      <c r="Z59" s="9"/>
      <c r="AA59" s="152"/>
      <c r="AB59" s="152"/>
      <c r="AC59" s="148"/>
      <c r="AD59" s="250"/>
      <c r="AE59" s="250"/>
      <c r="AF59" s="250"/>
      <c r="AG59" s="406"/>
      <c r="AH59" s="250"/>
      <c r="AI59" s="250"/>
      <c r="AJ59" s="76"/>
      <c r="AK59" s="76"/>
      <c r="AL59" s="76"/>
      <c r="AM59" s="76"/>
      <c r="AN59" s="76"/>
      <c r="AO59" s="76"/>
      <c r="AP59" s="76"/>
      <c r="AQ59" s="76"/>
      <c r="AR59" s="76"/>
      <c r="AS59" s="76"/>
      <c r="AT59" s="76"/>
      <c r="AU59" s="76"/>
      <c r="AV59" s="76"/>
      <c r="AW59" s="148"/>
      <c r="AX59" s="407"/>
      <c r="AY59" s="408"/>
      <c r="AZ59" s="408"/>
      <c r="BA59" s="409"/>
      <c r="BB59" s="409"/>
      <c r="BC59" s="410"/>
      <c r="BD59" s="410"/>
      <c r="BE59" s="407"/>
      <c r="BF59" s="251"/>
      <c r="BG59" s="251"/>
      <c r="BH59" s="251"/>
      <c r="BI59" s="251"/>
      <c r="BJ59" s="229"/>
      <c r="BK59" s="229"/>
      <c r="BL59" s="229"/>
      <c r="BM59" s="229"/>
      <c r="BN59" s="229"/>
      <c r="BO59" s="229"/>
      <c r="BP59" s="229"/>
      <c r="BQ59" s="229"/>
      <c r="BR59" s="251"/>
      <c r="BS59" s="251"/>
      <c r="BT59" s="274"/>
      <c r="BU59" s="148"/>
      <c r="BV59" s="286"/>
      <c r="BW59" s="286"/>
      <c r="BX59" s="286"/>
      <c r="BY59" s="286"/>
      <c r="BZ59" s="286"/>
      <c r="CA59" s="286"/>
      <c r="CB59" s="286"/>
      <c r="CC59" s="286"/>
      <c r="CD59" s="180"/>
      <c r="CE59" s="278"/>
      <c r="CF59" s="278"/>
      <c r="CG59" s="278"/>
      <c r="CH59" s="278"/>
      <c r="CI59" s="278"/>
      <c r="CJ59" s="278"/>
      <c r="CK59" s="278"/>
      <c r="CL59" s="278"/>
      <c r="CM59" s="278"/>
      <c r="CN59" s="278"/>
      <c r="CO59" s="148"/>
      <c r="CP59" s="290"/>
      <c r="CQ59" s="290"/>
      <c r="CR59" s="290"/>
      <c r="CS59" s="290"/>
      <c r="CT59" s="290"/>
      <c r="CU59" s="290"/>
      <c r="CV59" s="290"/>
      <c r="CW59" s="290"/>
      <c r="CX59" s="180"/>
      <c r="CY59" s="278"/>
      <c r="CZ59" s="278"/>
      <c r="DA59" s="278"/>
      <c r="DB59" s="278"/>
      <c r="DC59" s="278"/>
      <c r="DD59" s="278"/>
      <c r="DE59" s="278"/>
      <c r="DF59" s="278"/>
      <c r="DG59" s="278"/>
      <c r="DH59" s="278"/>
      <c r="DI59" s="148"/>
      <c r="DJ59" s="413"/>
      <c r="DK59" s="413"/>
      <c r="DL59" s="413"/>
      <c r="DM59" s="414"/>
      <c r="DN59" s="414"/>
      <c r="DO59" s="413"/>
      <c r="DP59" s="9"/>
      <c r="DQ59" s="180"/>
      <c r="DR59" s="180"/>
      <c r="DS59" s="180"/>
      <c r="DT59" s="180"/>
      <c r="DU59" s="180"/>
      <c r="DV59" s="285"/>
      <c r="DW59" s="180"/>
      <c r="DX59" s="180"/>
      <c r="DY59" s="180"/>
      <c r="DZ59" s="180"/>
      <c r="EA59" s="180"/>
      <c r="EB59" s="180"/>
      <c r="EC59" s="285"/>
      <c r="ED59" s="148"/>
      <c r="EE59" s="290"/>
      <c r="EF59" s="290"/>
      <c r="EG59" s="290"/>
      <c r="EH59" s="415"/>
      <c r="EI59" s="415"/>
      <c r="EJ59" s="415"/>
      <c r="EK59" s="180"/>
      <c r="EL59" s="180"/>
      <c r="EM59" s="180"/>
      <c r="EN59" s="180"/>
      <c r="EO59" s="180"/>
      <c r="EP59" s="180"/>
      <c r="EQ59" s="180"/>
      <c r="ER59" s="9"/>
      <c r="ES59" s="180"/>
      <c r="ET59" s="180"/>
      <c r="EU59" s="9"/>
      <c r="EV59" s="180"/>
      <c r="EW59" s="180"/>
      <c r="EX59" s="180"/>
      <c r="EY59" s="9"/>
      <c r="EZ59" s="180"/>
      <c r="FA59" s="180"/>
      <c r="FB59" s="9"/>
      <c r="FC59" s="180"/>
      <c r="FD59" s="180"/>
      <c r="FE59" s="148"/>
      <c r="FF59" s="416"/>
      <c r="FG59" s="416"/>
      <c r="FH59" s="180"/>
      <c r="FI59" s="180"/>
      <c r="FJ59" s="180"/>
      <c r="FK59" s="180"/>
      <c r="FL59" s="180"/>
      <c r="FM59" s="180"/>
      <c r="FN59" s="184"/>
      <c r="FO59" s="184"/>
      <c r="FP59" s="184"/>
      <c r="FQ59" s="184"/>
      <c r="FR59" s="184"/>
      <c r="FS59" s="184"/>
      <c r="FT59" s="184"/>
      <c r="FU59" s="184"/>
      <c r="FV59" s="184"/>
      <c r="FW59" s="184"/>
      <c r="FX59" s="184"/>
      <c r="FY59" s="184"/>
      <c r="FZ59" s="184"/>
      <c r="GA59" s="184"/>
      <c r="GB59" s="184"/>
      <c r="GC59" s="184"/>
      <c r="GD59" s="184"/>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row>
    <row r="60" spans="1:163" ht="12" customHeight="1">
      <c r="A60" s="403" t="s">
        <v>215</v>
      </c>
      <c r="B60" s="868">
        <v>355.25339756548783</v>
      </c>
      <c r="C60" s="868">
        <v>112.11225314808179</v>
      </c>
      <c r="D60" s="418"/>
      <c r="E60" s="418"/>
      <c r="F60" s="424"/>
      <c r="G60" s="424"/>
      <c r="H60" s="424"/>
      <c r="I60" s="381"/>
      <c r="K60" s="148"/>
      <c r="L60" s="427"/>
      <c r="M60" s="153"/>
      <c r="N60" s="154"/>
      <c r="O60" s="149"/>
      <c r="P60" s="108"/>
      <c r="Q60" s="150"/>
      <c r="R60" s="73"/>
      <c r="AC60" s="148"/>
      <c r="AD60" s="250"/>
      <c r="AE60" s="250"/>
      <c r="AF60" s="250"/>
      <c r="AG60" s="406"/>
      <c r="AH60" s="250"/>
      <c r="AI60" s="250"/>
      <c r="AJ60" s="76"/>
      <c r="AK60" s="76"/>
      <c r="AL60" s="76"/>
      <c r="AM60" s="76"/>
      <c r="AN60" s="76"/>
      <c r="AO60" s="76"/>
      <c r="AP60" s="76"/>
      <c r="AQ60" s="76"/>
      <c r="AR60" s="76"/>
      <c r="AS60" s="76"/>
      <c r="AT60" s="76"/>
      <c r="AU60" s="76"/>
      <c r="AV60" s="76"/>
      <c r="AW60" s="148"/>
      <c r="AX60" s="407"/>
      <c r="AY60" s="408"/>
      <c r="AZ60" s="408"/>
      <c r="BA60" s="409"/>
      <c r="BB60" s="409"/>
      <c r="BC60" s="410"/>
      <c r="BD60" s="410"/>
      <c r="BE60" s="407"/>
      <c r="BF60" s="251"/>
      <c r="BG60" s="251"/>
      <c r="BH60" s="251"/>
      <c r="BI60" s="251"/>
      <c r="BJ60" s="229"/>
      <c r="BK60" s="229"/>
      <c r="BL60" s="229"/>
      <c r="BM60" s="229"/>
      <c r="BN60" s="229"/>
      <c r="BO60" s="229"/>
      <c r="BP60" s="229"/>
      <c r="BQ60" s="229"/>
      <c r="BR60" s="251"/>
      <c r="BS60" s="251"/>
      <c r="BT60" s="274"/>
      <c r="BU60" s="148"/>
      <c r="BV60" s="286"/>
      <c r="BW60" s="286"/>
      <c r="BX60" s="286"/>
      <c r="BY60" s="286"/>
      <c r="BZ60" s="286"/>
      <c r="CA60" s="286"/>
      <c r="CB60" s="286"/>
      <c r="CC60" s="286"/>
      <c r="CE60" s="278"/>
      <c r="CF60" s="278"/>
      <c r="CG60" s="278"/>
      <c r="CH60" s="278"/>
      <c r="CI60" s="278"/>
      <c r="CJ60" s="278"/>
      <c r="CK60" s="278"/>
      <c r="CL60" s="278"/>
      <c r="CM60" s="278"/>
      <c r="CN60" s="278"/>
      <c r="CO60" s="148"/>
      <c r="CP60" s="290"/>
      <c r="CQ60" s="290"/>
      <c r="CR60" s="290"/>
      <c r="CS60" s="290"/>
      <c r="CT60" s="290"/>
      <c r="CU60" s="290"/>
      <c r="CV60" s="290"/>
      <c r="CW60" s="290"/>
      <c r="CY60" s="278"/>
      <c r="CZ60" s="278"/>
      <c r="DA60" s="387"/>
      <c r="DB60" s="387"/>
      <c r="DC60" s="360"/>
      <c r="DD60" s="226"/>
      <c r="DE60" s="278"/>
      <c r="DF60" s="278"/>
      <c r="DG60" s="278"/>
      <c r="DH60" s="278"/>
      <c r="DI60" s="148"/>
      <c r="DJ60" s="413"/>
      <c r="DK60" s="413"/>
      <c r="DL60" s="413"/>
      <c r="DM60" s="414"/>
      <c r="DN60" s="414"/>
      <c r="DO60" s="413"/>
      <c r="DS60" s="180"/>
      <c r="DV60" s="285"/>
      <c r="EC60" s="285"/>
      <c r="ED60" s="148"/>
      <c r="EE60" s="290"/>
      <c r="EF60" s="290"/>
      <c r="EG60" s="290"/>
      <c r="EH60" s="415"/>
      <c r="EI60" s="415"/>
      <c r="EJ60" s="415"/>
      <c r="FE60" s="148"/>
      <c r="FF60" s="416"/>
      <c r="FG60" s="416"/>
    </row>
    <row r="61" spans="1:246" s="13" customFormat="1" ht="12" customHeight="1">
      <c r="A61" s="417" t="s">
        <v>216</v>
      </c>
      <c r="B61" s="867">
        <v>362.1478515616665</v>
      </c>
      <c r="C61" s="867">
        <v>85.11395962156419</v>
      </c>
      <c r="D61" s="418"/>
      <c r="E61" s="418"/>
      <c r="F61" s="424"/>
      <c r="G61" s="424"/>
      <c r="H61" s="424"/>
      <c r="I61" s="381"/>
      <c r="J61" s="178"/>
      <c r="K61" s="148"/>
      <c r="L61" s="108"/>
      <c r="M61" s="108"/>
      <c r="N61" s="73"/>
      <c r="O61" s="149"/>
      <c r="P61" s="108"/>
      <c r="Q61" s="150"/>
      <c r="R61" s="73"/>
      <c r="S61" s="178"/>
      <c r="T61" s="152"/>
      <c r="U61" s="152"/>
      <c r="V61" s="152"/>
      <c r="W61" s="152"/>
      <c r="X61" s="152"/>
      <c r="Y61" s="9"/>
      <c r="Z61" s="9"/>
      <c r="AA61" s="152"/>
      <c r="AB61" s="152"/>
      <c r="AC61" s="148"/>
      <c r="AD61" s="250"/>
      <c r="AE61" s="250"/>
      <c r="AF61" s="250"/>
      <c r="AG61" s="406"/>
      <c r="AH61" s="250"/>
      <c r="AI61" s="250"/>
      <c r="AJ61" s="76"/>
      <c r="AK61" s="76"/>
      <c r="AL61" s="76"/>
      <c r="AM61" s="76"/>
      <c r="AN61" s="76"/>
      <c r="AO61" s="76"/>
      <c r="AP61" s="76"/>
      <c r="AQ61" s="76"/>
      <c r="AR61" s="76"/>
      <c r="AS61" s="76"/>
      <c r="AT61" s="76"/>
      <c r="AU61" s="76"/>
      <c r="AV61" s="76"/>
      <c r="AW61" s="148"/>
      <c r="AX61" s="407"/>
      <c r="AY61" s="408"/>
      <c r="AZ61" s="408"/>
      <c r="BA61" s="409"/>
      <c r="BB61" s="409"/>
      <c r="BC61" s="410"/>
      <c r="BD61" s="410"/>
      <c r="BE61" s="407"/>
      <c r="BF61" s="251"/>
      <c r="BG61" s="251"/>
      <c r="BH61" s="251"/>
      <c r="BI61" s="251"/>
      <c r="BJ61" s="229"/>
      <c r="BK61" s="229"/>
      <c r="BL61" s="229"/>
      <c r="BM61" s="229"/>
      <c r="BN61" s="229"/>
      <c r="BO61" s="229"/>
      <c r="BP61" s="229"/>
      <c r="BQ61" s="229"/>
      <c r="BR61" s="251"/>
      <c r="BS61" s="251"/>
      <c r="BT61" s="274"/>
      <c r="BU61" s="148"/>
      <c r="BV61" s="286"/>
      <c r="BW61" s="286"/>
      <c r="BX61" s="286"/>
      <c r="BY61" s="286"/>
      <c r="BZ61" s="286"/>
      <c r="CA61" s="286"/>
      <c r="CB61" s="286"/>
      <c r="CC61" s="286"/>
      <c r="CD61" s="180"/>
      <c r="CE61" s="278"/>
      <c r="CF61" s="278"/>
      <c r="CG61" s="278"/>
      <c r="CH61" s="278"/>
      <c r="CI61" s="278"/>
      <c r="CJ61" s="278"/>
      <c r="CK61" s="278"/>
      <c r="CL61" s="278"/>
      <c r="CM61" s="278"/>
      <c r="CN61" s="278"/>
      <c r="CO61" s="148"/>
      <c r="CP61" s="290"/>
      <c r="CQ61" s="290"/>
      <c r="CR61" s="290"/>
      <c r="CS61" s="290"/>
      <c r="CT61" s="290"/>
      <c r="CU61" s="290"/>
      <c r="CV61" s="290"/>
      <c r="CW61" s="290"/>
      <c r="CX61" s="180"/>
      <c r="CY61" s="278"/>
      <c r="CZ61" s="278"/>
      <c r="DA61" s="278"/>
      <c r="DB61" s="278"/>
      <c r="DC61" s="278"/>
      <c r="DD61" s="278"/>
      <c r="DE61" s="278"/>
      <c r="DF61" s="278"/>
      <c r="DG61" s="278"/>
      <c r="DH61" s="278"/>
      <c r="DI61" s="148"/>
      <c r="DJ61" s="413"/>
      <c r="DK61" s="413"/>
      <c r="DL61" s="413"/>
      <c r="DM61" s="414"/>
      <c r="DN61" s="414"/>
      <c r="DO61" s="413"/>
      <c r="DP61" s="9"/>
      <c r="DQ61" s="180"/>
      <c r="DR61" s="180"/>
      <c r="DS61" s="180"/>
      <c r="DT61" s="180"/>
      <c r="DU61" s="180"/>
      <c r="DV61" s="285"/>
      <c r="DW61" s="180"/>
      <c r="DX61" s="180"/>
      <c r="DY61" s="180"/>
      <c r="DZ61" s="180"/>
      <c r="EA61" s="180"/>
      <c r="EB61" s="180"/>
      <c r="EC61" s="285"/>
      <c r="ED61" s="148"/>
      <c r="EE61" s="290"/>
      <c r="EF61" s="290"/>
      <c r="EG61" s="290"/>
      <c r="EH61" s="415"/>
      <c r="EI61" s="415"/>
      <c r="EJ61" s="415"/>
      <c r="EK61" s="180"/>
      <c r="EL61" s="180"/>
      <c r="EM61" s="180"/>
      <c r="EN61" s="180"/>
      <c r="EO61" s="180"/>
      <c r="EP61" s="180"/>
      <c r="EQ61" s="180"/>
      <c r="ER61" s="9"/>
      <c r="ES61" s="180"/>
      <c r="ET61" s="180"/>
      <c r="EU61" s="9"/>
      <c r="EV61" s="180"/>
      <c r="EW61" s="180"/>
      <c r="EX61" s="180"/>
      <c r="EY61" s="9"/>
      <c r="EZ61" s="180"/>
      <c r="FA61" s="180"/>
      <c r="FB61" s="9"/>
      <c r="FC61" s="180"/>
      <c r="FD61" s="180"/>
      <c r="FE61" s="148"/>
      <c r="FF61" s="416"/>
      <c r="FG61" s="416"/>
      <c r="FH61" s="180"/>
      <c r="FI61" s="180"/>
      <c r="FJ61" s="180"/>
      <c r="FK61" s="180"/>
      <c r="FL61" s="180"/>
      <c r="FM61" s="180"/>
      <c r="FN61" s="184"/>
      <c r="FO61" s="184"/>
      <c r="FP61" s="184"/>
      <c r="FQ61" s="184"/>
      <c r="FR61" s="184"/>
      <c r="FS61" s="184"/>
      <c r="FT61" s="184"/>
      <c r="FU61" s="184"/>
      <c r="FV61" s="184"/>
      <c r="FW61" s="184"/>
      <c r="FX61" s="184"/>
      <c r="FY61" s="184"/>
      <c r="FZ61" s="184"/>
      <c r="GA61" s="184"/>
      <c r="GB61" s="184"/>
      <c r="GC61" s="184"/>
      <c r="GD61" s="184"/>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row>
    <row r="62" spans="1:163" ht="12" customHeight="1">
      <c r="A62" s="403" t="s">
        <v>217</v>
      </c>
      <c r="B62" s="868">
        <v>288.47341659982175</v>
      </c>
      <c r="C62" s="868">
        <v>92.44492503215966</v>
      </c>
      <c r="D62" s="418"/>
      <c r="E62" s="418"/>
      <c r="F62" s="424"/>
      <c r="G62" s="424"/>
      <c r="H62" s="424"/>
      <c r="I62" s="381"/>
      <c r="K62" s="148"/>
      <c r="L62" s="108"/>
      <c r="M62" s="108"/>
      <c r="N62" s="73"/>
      <c r="O62" s="149"/>
      <c r="P62" s="108"/>
      <c r="Q62" s="150"/>
      <c r="R62" s="73"/>
      <c r="AC62" s="148"/>
      <c r="AD62" s="250"/>
      <c r="AE62" s="250"/>
      <c r="AF62" s="250"/>
      <c r="AG62" s="406"/>
      <c r="AH62" s="250"/>
      <c r="AI62" s="250"/>
      <c r="AJ62" s="76"/>
      <c r="AK62" s="76"/>
      <c r="AL62" s="76"/>
      <c r="AM62" s="76"/>
      <c r="AN62" s="76"/>
      <c r="AO62" s="76"/>
      <c r="AP62" s="76"/>
      <c r="AQ62" s="76"/>
      <c r="AR62" s="76"/>
      <c r="AS62" s="76"/>
      <c r="AT62" s="76"/>
      <c r="AU62" s="76"/>
      <c r="AV62" s="76"/>
      <c r="AW62" s="148"/>
      <c r="AX62" s="407"/>
      <c r="AY62" s="408"/>
      <c r="AZ62" s="408"/>
      <c r="BA62" s="409"/>
      <c r="BB62" s="409"/>
      <c r="BC62" s="410"/>
      <c r="BD62" s="410"/>
      <c r="BE62" s="407"/>
      <c r="BF62" s="251"/>
      <c r="BG62" s="251"/>
      <c r="BH62" s="251"/>
      <c r="BI62" s="251"/>
      <c r="BJ62" s="229"/>
      <c r="BK62" s="229"/>
      <c r="BL62" s="229"/>
      <c r="BM62" s="229"/>
      <c r="BN62" s="229"/>
      <c r="BO62" s="229"/>
      <c r="BP62" s="229"/>
      <c r="BQ62" s="229"/>
      <c r="BR62" s="251"/>
      <c r="BS62" s="251"/>
      <c r="BT62" s="274"/>
      <c r="BU62" s="148"/>
      <c r="BV62" s="286"/>
      <c r="BW62" s="286"/>
      <c r="BX62" s="286"/>
      <c r="BY62" s="286"/>
      <c r="BZ62" s="286"/>
      <c r="CA62" s="286"/>
      <c r="CB62" s="286"/>
      <c r="CC62" s="286"/>
      <c r="CE62" s="278"/>
      <c r="CF62" s="278"/>
      <c r="CG62" s="278"/>
      <c r="CH62" s="278"/>
      <c r="CI62" s="278"/>
      <c r="CJ62" s="278"/>
      <c r="CK62" s="278"/>
      <c r="CL62" s="278"/>
      <c r="CM62" s="278"/>
      <c r="CN62" s="278"/>
      <c r="CO62" s="148"/>
      <c r="CP62" s="290"/>
      <c r="CQ62" s="290"/>
      <c r="CR62" s="290"/>
      <c r="CS62" s="290"/>
      <c r="CT62" s="290"/>
      <c r="CU62" s="290"/>
      <c r="CV62" s="290"/>
      <c r="CW62" s="290"/>
      <c r="CY62" s="278"/>
      <c r="CZ62" s="278"/>
      <c r="DA62" s="278"/>
      <c r="DB62" s="278"/>
      <c r="DC62" s="278"/>
      <c r="DD62" s="278"/>
      <c r="DE62" s="278"/>
      <c r="DF62" s="278"/>
      <c r="DG62" s="278"/>
      <c r="DH62" s="278"/>
      <c r="DI62" s="148"/>
      <c r="DJ62" s="413"/>
      <c r="DK62" s="413"/>
      <c r="DL62" s="413"/>
      <c r="DM62" s="414"/>
      <c r="DN62" s="414"/>
      <c r="DO62" s="413"/>
      <c r="DS62" s="180"/>
      <c r="DV62" s="285"/>
      <c r="EC62" s="285"/>
      <c r="ED62" s="148"/>
      <c r="EE62" s="290"/>
      <c r="EF62" s="290"/>
      <c r="EG62" s="290"/>
      <c r="EH62" s="415"/>
      <c r="EI62" s="415"/>
      <c r="EJ62" s="415"/>
      <c r="FE62" s="148"/>
      <c r="FF62" s="416"/>
      <c r="FG62" s="416"/>
    </row>
    <row r="63" spans="1:246" s="13" customFormat="1" ht="12" customHeight="1">
      <c r="A63" s="417" t="s">
        <v>218</v>
      </c>
      <c r="B63" s="867">
        <v>374.98354656844475</v>
      </c>
      <c r="C63" s="867">
        <v>115.13101067213735</v>
      </c>
      <c r="D63" s="418"/>
      <c r="E63" s="418"/>
      <c r="F63" s="424"/>
      <c r="G63" s="424"/>
      <c r="H63" s="424"/>
      <c r="I63" s="381"/>
      <c r="J63" s="178"/>
      <c r="K63" s="148"/>
      <c r="L63" s="108"/>
      <c r="M63" s="108"/>
      <c r="N63" s="73"/>
      <c r="O63" s="149"/>
      <c r="P63" s="108"/>
      <c r="Q63" s="150"/>
      <c r="R63" s="73"/>
      <c r="S63" s="178"/>
      <c r="T63" s="152"/>
      <c r="U63" s="152"/>
      <c r="V63" s="152"/>
      <c r="W63" s="152"/>
      <c r="X63" s="152"/>
      <c r="Y63" s="9"/>
      <c r="Z63" s="9"/>
      <c r="AA63" s="152"/>
      <c r="AB63" s="152"/>
      <c r="AC63" s="148"/>
      <c r="AD63" s="250"/>
      <c r="AE63" s="250"/>
      <c r="AF63" s="250"/>
      <c r="AG63" s="406"/>
      <c r="AH63" s="250"/>
      <c r="AI63" s="250"/>
      <c r="AJ63" s="76"/>
      <c r="AK63" s="76"/>
      <c r="AL63" s="76"/>
      <c r="AM63" s="76"/>
      <c r="AN63" s="76"/>
      <c r="AO63" s="76"/>
      <c r="AP63" s="76"/>
      <c r="AQ63" s="76"/>
      <c r="AR63" s="76"/>
      <c r="AS63" s="76"/>
      <c r="AT63" s="76"/>
      <c r="AU63" s="76"/>
      <c r="AV63" s="76"/>
      <c r="AW63" s="148"/>
      <c r="AX63" s="407"/>
      <c r="AY63" s="408"/>
      <c r="AZ63" s="408"/>
      <c r="BA63" s="409"/>
      <c r="BB63" s="409"/>
      <c r="BC63" s="410"/>
      <c r="BD63" s="410"/>
      <c r="BE63" s="407"/>
      <c r="BF63" s="251"/>
      <c r="BG63" s="251"/>
      <c r="BH63" s="251"/>
      <c r="BI63" s="251"/>
      <c r="BJ63" s="229"/>
      <c r="BK63" s="229"/>
      <c r="BL63" s="229"/>
      <c r="BM63" s="229"/>
      <c r="BN63" s="229"/>
      <c r="BO63" s="229"/>
      <c r="BP63" s="229"/>
      <c r="BQ63" s="229"/>
      <c r="BR63" s="251"/>
      <c r="BS63" s="251"/>
      <c r="BT63" s="274"/>
      <c r="BU63" s="148"/>
      <c r="BV63" s="286"/>
      <c r="BW63" s="286"/>
      <c r="BX63" s="286"/>
      <c r="BY63" s="286"/>
      <c r="BZ63" s="286"/>
      <c r="CA63" s="286"/>
      <c r="CB63" s="286"/>
      <c r="CC63" s="286"/>
      <c r="CD63" s="180"/>
      <c r="CE63" s="278"/>
      <c r="CF63" s="278"/>
      <c r="CG63" s="278"/>
      <c r="CH63" s="278"/>
      <c r="CI63" s="278"/>
      <c r="CJ63" s="278"/>
      <c r="CK63" s="278"/>
      <c r="CL63" s="278"/>
      <c r="CM63" s="278"/>
      <c r="CN63" s="278"/>
      <c r="CO63" s="148"/>
      <c r="CP63" s="290"/>
      <c r="CQ63" s="290"/>
      <c r="CR63" s="290"/>
      <c r="CS63" s="290"/>
      <c r="CT63" s="290"/>
      <c r="CU63" s="290"/>
      <c r="CV63" s="290"/>
      <c r="CW63" s="290"/>
      <c r="CX63" s="180"/>
      <c r="CY63" s="278"/>
      <c r="CZ63" s="278"/>
      <c r="DA63" s="278"/>
      <c r="DB63" s="278"/>
      <c r="DC63" s="278"/>
      <c r="DD63" s="278"/>
      <c r="DE63" s="278"/>
      <c r="DF63" s="278"/>
      <c r="DG63" s="278"/>
      <c r="DH63" s="278"/>
      <c r="DI63" s="148"/>
      <c r="DJ63" s="413"/>
      <c r="DK63" s="413"/>
      <c r="DL63" s="413"/>
      <c r="DM63" s="414"/>
      <c r="DN63" s="414"/>
      <c r="DO63" s="413"/>
      <c r="DP63" s="9"/>
      <c r="DQ63" s="180"/>
      <c r="DR63" s="180"/>
      <c r="DS63" s="180"/>
      <c r="DT63" s="180"/>
      <c r="DU63" s="180"/>
      <c r="DV63" s="285"/>
      <c r="DW63" s="180"/>
      <c r="DX63" s="180"/>
      <c r="DY63" s="180"/>
      <c r="DZ63" s="180"/>
      <c r="EA63" s="180"/>
      <c r="EB63" s="180"/>
      <c r="EC63" s="285"/>
      <c r="ED63" s="148"/>
      <c r="EE63" s="290"/>
      <c r="EF63" s="290"/>
      <c r="EG63" s="290"/>
      <c r="EH63" s="415"/>
      <c r="EI63" s="415"/>
      <c r="EJ63" s="415"/>
      <c r="EK63" s="180"/>
      <c r="EL63" s="428"/>
      <c r="EM63" s="294"/>
      <c r="EN63" s="294"/>
      <c r="EO63" s="294"/>
      <c r="EP63" s="294"/>
      <c r="EQ63" s="294"/>
      <c r="ER63" s="205"/>
      <c r="ES63" s="294"/>
      <c r="ET63" s="180"/>
      <c r="EU63" s="9"/>
      <c r="EV63" s="180"/>
      <c r="EW63" s="180"/>
      <c r="EX63" s="180"/>
      <c r="EY63" s="9"/>
      <c r="EZ63" s="180"/>
      <c r="FA63" s="180"/>
      <c r="FB63" s="9"/>
      <c r="FC63" s="180"/>
      <c r="FD63" s="180"/>
      <c r="FE63" s="148"/>
      <c r="FF63" s="416"/>
      <c r="FG63" s="416"/>
      <c r="FH63" s="180"/>
      <c r="FI63" s="180"/>
      <c r="FJ63" s="180"/>
      <c r="FK63" s="180"/>
      <c r="FL63" s="180"/>
      <c r="FM63" s="180"/>
      <c r="FN63" s="184"/>
      <c r="FO63" s="184"/>
      <c r="FP63" s="184"/>
      <c r="FQ63" s="184"/>
      <c r="FR63" s="184"/>
      <c r="FS63" s="184"/>
      <c r="FT63" s="184"/>
      <c r="FU63" s="184"/>
      <c r="FV63" s="184"/>
      <c r="FW63" s="184"/>
      <c r="FX63" s="184"/>
      <c r="FY63" s="184"/>
      <c r="FZ63" s="184"/>
      <c r="GA63" s="184"/>
      <c r="GB63" s="184"/>
      <c r="GC63" s="184"/>
      <c r="GD63" s="184"/>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row>
    <row r="64" spans="1:163" ht="12" customHeight="1">
      <c r="A64" s="403" t="s">
        <v>219</v>
      </c>
      <c r="B64" s="868">
        <v>294.20989164492875</v>
      </c>
      <c r="C64" s="868">
        <v>86.15742190342418</v>
      </c>
      <c r="D64" s="418"/>
      <c r="E64" s="418"/>
      <c r="F64" s="424"/>
      <c r="G64" s="424"/>
      <c r="H64" s="424"/>
      <c r="I64" s="381"/>
      <c r="K64" s="148"/>
      <c r="L64" s="108"/>
      <c r="M64" s="108"/>
      <c r="N64" s="73"/>
      <c r="O64" s="149"/>
      <c r="P64" s="108"/>
      <c r="Q64" s="150"/>
      <c r="R64" s="73"/>
      <c r="AC64" s="148"/>
      <c r="AD64" s="250"/>
      <c r="AE64" s="250"/>
      <c r="AF64" s="250"/>
      <c r="AG64" s="406"/>
      <c r="AH64" s="250"/>
      <c r="AI64" s="250"/>
      <c r="AJ64" s="76"/>
      <c r="AK64" s="76"/>
      <c r="AL64" s="76"/>
      <c r="AM64" s="76"/>
      <c r="AN64" s="76"/>
      <c r="AO64" s="76"/>
      <c r="AP64" s="76"/>
      <c r="AQ64" s="76"/>
      <c r="AR64" s="76"/>
      <c r="AS64" s="76"/>
      <c r="AT64" s="76"/>
      <c r="AU64" s="76"/>
      <c r="AV64" s="76"/>
      <c r="AW64" s="148"/>
      <c r="AX64" s="407"/>
      <c r="AY64" s="408"/>
      <c r="AZ64" s="408"/>
      <c r="BA64" s="409"/>
      <c r="BB64" s="409"/>
      <c r="BC64" s="410"/>
      <c r="BD64" s="410"/>
      <c r="BE64" s="407"/>
      <c r="BF64" s="251"/>
      <c r="BG64" s="251"/>
      <c r="BH64" s="251"/>
      <c r="BI64" s="251"/>
      <c r="BJ64" s="229"/>
      <c r="BK64" s="229"/>
      <c r="BL64" s="229"/>
      <c r="BM64" s="229"/>
      <c r="BN64" s="229"/>
      <c r="BO64" s="229"/>
      <c r="BP64" s="229"/>
      <c r="BQ64" s="229"/>
      <c r="BR64" s="251"/>
      <c r="BS64" s="251"/>
      <c r="BT64" s="274"/>
      <c r="BU64" s="148"/>
      <c r="BV64" s="286"/>
      <c r="BW64" s="286"/>
      <c r="BX64" s="286"/>
      <c r="BY64" s="286"/>
      <c r="BZ64" s="286"/>
      <c r="CA64" s="286"/>
      <c r="CB64" s="286"/>
      <c r="CC64" s="286"/>
      <c r="CE64" s="278"/>
      <c r="CF64" s="278"/>
      <c r="CG64" s="278"/>
      <c r="CH64" s="278"/>
      <c r="CI64" s="278"/>
      <c r="CJ64" s="278"/>
      <c r="CK64" s="278"/>
      <c r="CL64" s="278"/>
      <c r="CM64" s="278"/>
      <c r="CN64" s="278"/>
      <c r="CO64" s="148"/>
      <c r="CP64" s="290"/>
      <c r="CQ64" s="290"/>
      <c r="CR64" s="290"/>
      <c r="CS64" s="290"/>
      <c r="CT64" s="290"/>
      <c r="CU64" s="290"/>
      <c r="CV64" s="290"/>
      <c r="CW64" s="290"/>
      <c r="CY64" s="278"/>
      <c r="CZ64" s="278"/>
      <c r="DA64" s="278"/>
      <c r="DB64" s="278"/>
      <c r="DC64" s="278"/>
      <c r="DD64" s="278"/>
      <c r="DE64" s="278"/>
      <c r="DF64" s="278"/>
      <c r="DG64" s="278"/>
      <c r="DH64" s="278"/>
      <c r="DI64" s="148"/>
      <c r="DJ64" s="413"/>
      <c r="DK64" s="413"/>
      <c r="DL64" s="413"/>
      <c r="DM64" s="414"/>
      <c r="DN64" s="414"/>
      <c r="DO64" s="413"/>
      <c r="DS64" s="180"/>
      <c r="DV64" s="285"/>
      <c r="EC64" s="285"/>
      <c r="ED64" s="148"/>
      <c r="EE64" s="290"/>
      <c r="EF64" s="290"/>
      <c r="EG64" s="290"/>
      <c r="EH64" s="415"/>
      <c r="EI64" s="415"/>
      <c r="EJ64" s="415"/>
      <c r="EL64" s="294"/>
      <c r="EM64" s="294"/>
      <c r="EN64" s="294"/>
      <c r="EO64" s="294"/>
      <c r="EP64" s="294"/>
      <c r="EQ64" s="294"/>
      <c r="ER64" s="205"/>
      <c r="ES64" s="294"/>
      <c r="FE64" s="148"/>
      <c r="FF64" s="416"/>
      <c r="FG64" s="416"/>
    </row>
    <row r="65" spans="1:246" s="13" customFormat="1" ht="12" customHeight="1">
      <c r="A65" s="417" t="s">
        <v>220</v>
      </c>
      <c r="B65" s="867">
        <v>331.44104386438573</v>
      </c>
      <c r="C65" s="867">
        <v>65.2325664129706</v>
      </c>
      <c r="D65" s="418"/>
      <c r="E65" s="418"/>
      <c r="F65" s="424"/>
      <c r="G65" s="424"/>
      <c r="H65" s="424"/>
      <c r="I65" s="381"/>
      <c r="J65" s="178"/>
      <c r="K65" s="148"/>
      <c r="L65" s="108"/>
      <c r="M65" s="108"/>
      <c r="N65" s="73"/>
      <c r="O65" s="149"/>
      <c r="P65" s="108"/>
      <c r="Q65" s="150"/>
      <c r="R65" s="73"/>
      <c r="S65" s="178"/>
      <c r="T65" s="152"/>
      <c r="U65" s="152"/>
      <c r="V65" s="152"/>
      <c r="W65" s="152"/>
      <c r="X65" s="152"/>
      <c r="Y65" s="9"/>
      <c r="Z65" s="9"/>
      <c r="AA65" s="152"/>
      <c r="AB65" s="152"/>
      <c r="AC65" s="148"/>
      <c r="AD65" s="250"/>
      <c r="AE65" s="250"/>
      <c r="AF65" s="250"/>
      <c r="AG65" s="406"/>
      <c r="AH65" s="250"/>
      <c r="AI65" s="250"/>
      <c r="AJ65" s="76"/>
      <c r="AK65" s="76"/>
      <c r="AL65" s="76"/>
      <c r="AM65" s="76"/>
      <c r="AN65" s="76"/>
      <c r="AO65" s="76"/>
      <c r="AP65" s="76"/>
      <c r="AQ65" s="76"/>
      <c r="AR65" s="76"/>
      <c r="AS65" s="76"/>
      <c r="AT65" s="76"/>
      <c r="AU65" s="76"/>
      <c r="AV65" s="76"/>
      <c r="AW65" s="148"/>
      <c r="AX65" s="407"/>
      <c r="AY65" s="408"/>
      <c r="AZ65" s="408"/>
      <c r="BA65" s="409"/>
      <c r="BB65" s="409"/>
      <c r="BC65" s="410"/>
      <c r="BD65" s="410"/>
      <c r="BE65" s="407"/>
      <c r="BF65" s="251"/>
      <c r="BG65" s="251"/>
      <c r="BH65" s="251"/>
      <c r="BI65" s="251"/>
      <c r="BJ65" s="229"/>
      <c r="BK65" s="229"/>
      <c r="BL65" s="229"/>
      <c r="BM65" s="229"/>
      <c r="BN65" s="229"/>
      <c r="BO65" s="229"/>
      <c r="BP65" s="229"/>
      <c r="BQ65" s="229"/>
      <c r="BR65" s="251"/>
      <c r="BS65" s="251"/>
      <c r="BT65" s="274"/>
      <c r="BU65" s="148"/>
      <c r="BV65" s="286"/>
      <c r="BW65" s="286"/>
      <c r="BX65" s="286"/>
      <c r="BY65" s="286"/>
      <c r="BZ65" s="286"/>
      <c r="CA65" s="286"/>
      <c r="CB65" s="286"/>
      <c r="CC65" s="286"/>
      <c r="CD65" s="180"/>
      <c r="CE65" s="278"/>
      <c r="CF65" s="278"/>
      <c r="CG65" s="278"/>
      <c r="CH65" s="278"/>
      <c r="CI65" s="278"/>
      <c r="CJ65" s="278"/>
      <c r="CK65" s="278"/>
      <c r="CL65" s="278"/>
      <c r="CM65" s="278"/>
      <c r="CN65" s="278"/>
      <c r="CO65" s="148"/>
      <c r="CP65" s="290"/>
      <c r="CQ65" s="290"/>
      <c r="CR65" s="290"/>
      <c r="CS65" s="290"/>
      <c r="CT65" s="290"/>
      <c r="CU65" s="290"/>
      <c r="CV65" s="290"/>
      <c r="CW65" s="290"/>
      <c r="CX65" s="180"/>
      <c r="CY65" s="278"/>
      <c r="CZ65" s="278"/>
      <c r="DA65" s="278"/>
      <c r="DB65" s="278"/>
      <c r="DC65" s="278"/>
      <c r="DD65" s="278"/>
      <c r="DE65" s="278"/>
      <c r="DF65" s="278"/>
      <c r="DG65" s="278"/>
      <c r="DH65" s="278"/>
      <c r="DI65" s="148"/>
      <c r="DJ65" s="413"/>
      <c r="DK65" s="413"/>
      <c r="DL65" s="413"/>
      <c r="DM65" s="414"/>
      <c r="DN65" s="414"/>
      <c r="DO65" s="413"/>
      <c r="DP65" s="9"/>
      <c r="DQ65" s="180"/>
      <c r="DR65" s="180"/>
      <c r="DS65" s="180"/>
      <c r="DT65" s="180"/>
      <c r="DU65" s="180"/>
      <c r="DV65" s="285"/>
      <c r="DW65" s="180"/>
      <c r="DX65" s="180"/>
      <c r="DY65" s="180"/>
      <c r="DZ65" s="180"/>
      <c r="EA65" s="180"/>
      <c r="EB65" s="180"/>
      <c r="EC65" s="285"/>
      <c r="ED65" s="148"/>
      <c r="EE65" s="290"/>
      <c r="EF65" s="290"/>
      <c r="EG65" s="290"/>
      <c r="EH65" s="415"/>
      <c r="EI65" s="415"/>
      <c r="EJ65" s="415"/>
      <c r="EK65" s="180"/>
      <c r="EL65" s="294"/>
      <c r="EM65" s="294"/>
      <c r="EN65" s="294"/>
      <c r="EO65" s="294"/>
      <c r="EP65" s="294"/>
      <c r="EQ65" s="294"/>
      <c r="ER65" s="205"/>
      <c r="ES65" s="294"/>
      <c r="ET65" s="180"/>
      <c r="EU65" s="9"/>
      <c r="EV65" s="180"/>
      <c r="EW65" s="180"/>
      <c r="EX65" s="180"/>
      <c r="EY65" s="9"/>
      <c r="EZ65" s="180"/>
      <c r="FA65" s="180"/>
      <c r="FB65" s="9"/>
      <c r="FC65" s="180"/>
      <c r="FD65" s="180"/>
      <c r="FE65" s="148"/>
      <c r="FF65" s="416"/>
      <c r="FG65" s="416"/>
      <c r="FH65" s="180"/>
      <c r="FI65" s="180"/>
      <c r="FJ65" s="180"/>
      <c r="FK65" s="180"/>
      <c r="FL65" s="180"/>
      <c r="FM65" s="180"/>
      <c r="FN65" s="184"/>
      <c r="FO65" s="184"/>
      <c r="FP65" s="184"/>
      <c r="FQ65" s="184"/>
      <c r="FR65" s="184"/>
      <c r="FS65" s="184"/>
      <c r="FT65" s="184"/>
      <c r="FU65" s="184"/>
      <c r="FV65" s="184"/>
      <c r="FW65" s="184"/>
      <c r="FX65" s="184"/>
      <c r="FY65" s="184"/>
      <c r="FZ65" s="184"/>
      <c r="GA65" s="184"/>
      <c r="GB65" s="184"/>
      <c r="GC65" s="184"/>
      <c r="GD65" s="184"/>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row>
    <row r="66" spans="1:163" ht="12" customHeight="1">
      <c r="A66" s="403" t="s">
        <v>221</v>
      </c>
      <c r="B66" s="868">
        <v>305.13845751111603</v>
      </c>
      <c r="C66" s="868">
        <v>80.53972314820903</v>
      </c>
      <c r="D66" s="418"/>
      <c r="E66" s="418"/>
      <c r="F66" s="205"/>
      <c r="G66" s="213"/>
      <c r="H66" s="152"/>
      <c r="I66" s="381"/>
      <c r="K66" s="148"/>
      <c r="L66" s="108"/>
      <c r="M66" s="108"/>
      <c r="N66" s="73"/>
      <c r="O66" s="149"/>
      <c r="P66" s="108"/>
      <c r="Q66" s="150"/>
      <c r="R66" s="73"/>
      <c r="AC66" s="148"/>
      <c r="AD66" s="250"/>
      <c r="AE66" s="250"/>
      <c r="AF66" s="250"/>
      <c r="AG66" s="406"/>
      <c r="AH66" s="250"/>
      <c r="AI66" s="250"/>
      <c r="AJ66" s="76"/>
      <c r="AK66" s="76"/>
      <c r="AL66" s="76"/>
      <c r="AM66" s="76"/>
      <c r="AN66" s="76"/>
      <c r="AO66" s="76"/>
      <c r="AP66" s="76"/>
      <c r="AQ66" s="76"/>
      <c r="AR66" s="76"/>
      <c r="AS66" s="76"/>
      <c r="AT66" s="76"/>
      <c r="AU66" s="76"/>
      <c r="AV66" s="76"/>
      <c r="AW66" s="148"/>
      <c r="AX66" s="407"/>
      <c r="AY66" s="408"/>
      <c r="AZ66" s="408"/>
      <c r="BA66" s="409"/>
      <c r="BB66" s="409"/>
      <c r="BC66" s="410"/>
      <c r="BD66" s="410"/>
      <c r="BE66" s="407"/>
      <c r="BF66" s="251"/>
      <c r="BG66" s="251"/>
      <c r="BH66" s="251"/>
      <c r="BI66" s="251"/>
      <c r="BJ66" s="229"/>
      <c r="BK66" s="229"/>
      <c r="BL66" s="229"/>
      <c r="BM66" s="229"/>
      <c r="BN66" s="229"/>
      <c r="BO66" s="229"/>
      <c r="BP66" s="229"/>
      <c r="BQ66" s="229"/>
      <c r="BR66" s="251"/>
      <c r="BS66" s="251"/>
      <c r="BT66" s="274"/>
      <c r="BU66" s="148"/>
      <c r="BV66" s="286"/>
      <c r="BW66" s="286"/>
      <c r="BX66" s="286"/>
      <c r="BY66" s="286"/>
      <c r="BZ66" s="286"/>
      <c r="CA66" s="286"/>
      <c r="CB66" s="286"/>
      <c r="CC66" s="286"/>
      <c r="CE66" s="278"/>
      <c r="CF66" s="278"/>
      <c r="CG66" s="278"/>
      <c r="CH66" s="278"/>
      <c r="CI66" s="278"/>
      <c r="CJ66" s="278"/>
      <c r="CK66" s="278"/>
      <c r="CL66" s="278"/>
      <c r="CM66" s="278"/>
      <c r="CN66" s="278"/>
      <c r="CO66" s="148"/>
      <c r="CP66" s="290"/>
      <c r="CQ66" s="290"/>
      <c r="CR66" s="290"/>
      <c r="CS66" s="290"/>
      <c r="CT66" s="290"/>
      <c r="CU66" s="290"/>
      <c r="CV66" s="290"/>
      <c r="CW66" s="290"/>
      <c r="CY66" s="278"/>
      <c r="CZ66" s="278"/>
      <c r="DA66" s="278"/>
      <c r="DB66" s="278"/>
      <c r="DC66" s="278"/>
      <c r="DD66" s="278"/>
      <c r="DE66" s="278"/>
      <c r="DF66" s="278"/>
      <c r="DG66" s="278"/>
      <c r="DH66" s="278"/>
      <c r="DI66" s="148"/>
      <c r="DJ66" s="413"/>
      <c r="DK66" s="413"/>
      <c r="DL66" s="413"/>
      <c r="DM66" s="414"/>
      <c r="DN66" s="414"/>
      <c r="DO66" s="413"/>
      <c r="DS66" s="180"/>
      <c r="DV66" s="285"/>
      <c r="EC66" s="285"/>
      <c r="ED66" s="148"/>
      <c r="EE66" s="290"/>
      <c r="EF66" s="290"/>
      <c r="EG66" s="290"/>
      <c r="EH66" s="415"/>
      <c r="EI66" s="415"/>
      <c r="EJ66" s="415"/>
      <c r="EL66" s="294"/>
      <c r="EM66" s="294"/>
      <c r="EN66" s="294"/>
      <c r="EO66" s="294"/>
      <c r="EP66" s="294"/>
      <c r="EQ66" s="294"/>
      <c r="ER66" s="205"/>
      <c r="ES66" s="294"/>
      <c r="FE66" s="148"/>
      <c r="FF66" s="416"/>
      <c r="FG66" s="416"/>
    </row>
    <row r="67" spans="1:246" s="566" customFormat="1" ht="12" customHeight="1">
      <c r="A67" s="429" t="s">
        <v>222</v>
      </c>
      <c r="B67" s="869">
        <v>341.4622697554964</v>
      </c>
      <c r="C67" s="869">
        <v>90.78397995137455</v>
      </c>
      <c r="D67" s="430"/>
      <c r="E67" s="430"/>
      <c r="F67" s="430"/>
      <c r="G67" s="213"/>
      <c r="H67" s="431"/>
      <c r="I67" s="167"/>
      <c r="J67" s="245"/>
      <c r="K67" s="148"/>
      <c r="L67" s="108"/>
      <c r="M67" s="108"/>
      <c r="N67" s="73"/>
      <c r="O67" s="149"/>
      <c r="P67" s="108"/>
      <c r="Q67" s="150"/>
      <c r="R67" s="73"/>
      <c r="S67" s="245"/>
      <c r="T67" s="431"/>
      <c r="U67" s="431"/>
      <c r="V67" s="431"/>
      <c r="W67" s="431"/>
      <c r="X67" s="431"/>
      <c r="Y67" s="431"/>
      <c r="Z67" s="431"/>
      <c r="AA67" s="431"/>
      <c r="AB67" s="431"/>
      <c r="AC67" s="158"/>
      <c r="AD67" s="305"/>
      <c r="AE67" s="305"/>
      <c r="AF67" s="305"/>
      <c r="AG67" s="432"/>
      <c r="AH67" s="305"/>
      <c r="AI67" s="305"/>
      <c r="AJ67" s="87"/>
      <c r="AK67" s="87"/>
      <c r="AL67" s="87"/>
      <c r="AM67" s="87"/>
      <c r="AN67" s="87"/>
      <c r="AO67" s="87"/>
      <c r="AP67" s="87"/>
      <c r="AQ67" s="87"/>
      <c r="AR67" s="87"/>
      <c r="AS67" s="87"/>
      <c r="AT67" s="87"/>
      <c r="AU67" s="87"/>
      <c r="AV67" s="87"/>
      <c r="AW67" s="158"/>
      <c r="AX67" s="164"/>
      <c r="AY67" s="433"/>
      <c r="AZ67" s="433"/>
      <c r="BA67" s="434"/>
      <c r="BB67" s="434"/>
      <c r="BC67" s="435"/>
      <c r="BD67" s="435"/>
      <c r="BE67" s="164"/>
      <c r="BF67" s="306"/>
      <c r="BG67" s="306"/>
      <c r="BH67" s="306"/>
      <c r="BI67" s="306"/>
      <c r="BJ67" s="236"/>
      <c r="BK67" s="236"/>
      <c r="BL67" s="236"/>
      <c r="BM67" s="236"/>
      <c r="BN67" s="236"/>
      <c r="BO67" s="236"/>
      <c r="BP67" s="236"/>
      <c r="BQ67" s="236"/>
      <c r="BR67" s="306"/>
      <c r="BS67" s="306"/>
      <c r="BT67" s="311"/>
      <c r="BU67" s="158"/>
      <c r="BV67" s="322"/>
      <c r="BW67" s="322"/>
      <c r="BX67" s="322"/>
      <c r="BY67" s="322"/>
      <c r="BZ67" s="322"/>
      <c r="CA67" s="322"/>
      <c r="CB67" s="322"/>
      <c r="CC67" s="322"/>
      <c r="CD67" s="157"/>
      <c r="CE67" s="314"/>
      <c r="CF67" s="314"/>
      <c r="CG67" s="314"/>
      <c r="CH67" s="314"/>
      <c r="CI67" s="314"/>
      <c r="CJ67" s="314"/>
      <c r="CK67" s="314"/>
      <c r="CL67" s="314"/>
      <c r="CM67" s="314"/>
      <c r="CN67" s="314"/>
      <c r="CO67" s="158"/>
      <c r="CP67" s="325"/>
      <c r="CQ67" s="325"/>
      <c r="CR67" s="325"/>
      <c r="CS67" s="325"/>
      <c r="CT67" s="325"/>
      <c r="CU67" s="325"/>
      <c r="CV67" s="325"/>
      <c r="CW67" s="325"/>
      <c r="CX67" s="157"/>
      <c r="CY67" s="314"/>
      <c r="CZ67" s="314"/>
      <c r="DA67" s="314"/>
      <c r="DB67" s="314"/>
      <c r="DC67" s="314"/>
      <c r="DD67" s="314"/>
      <c r="DE67" s="314"/>
      <c r="DF67" s="314"/>
      <c r="DG67" s="314"/>
      <c r="DH67" s="314"/>
      <c r="DI67" s="158"/>
      <c r="DJ67" s="436"/>
      <c r="DK67" s="436"/>
      <c r="DL67" s="436"/>
      <c r="DM67" s="437"/>
      <c r="DN67" s="437"/>
      <c r="DO67" s="436"/>
      <c r="DP67" s="157"/>
      <c r="DQ67" s="157"/>
      <c r="DR67" s="157"/>
      <c r="DS67" s="157"/>
      <c r="DT67" s="157"/>
      <c r="DU67" s="157"/>
      <c r="DV67" s="321"/>
      <c r="DW67" s="157"/>
      <c r="DX67" s="157"/>
      <c r="DY67" s="157"/>
      <c r="DZ67" s="157"/>
      <c r="EA67" s="157"/>
      <c r="EB67" s="157"/>
      <c r="EC67" s="321"/>
      <c r="ED67" s="158"/>
      <c r="EE67" s="325"/>
      <c r="EF67" s="325"/>
      <c r="EG67" s="325"/>
      <c r="EH67" s="438"/>
      <c r="EI67" s="438"/>
      <c r="EJ67" s="438"/>
      <c r="EK67" s="157"/>
      <c r="EL67" s="428"/>
      <c r="EM67" s="294"/>
      <c r="EN67" s="294"/>
      <c r="EO67" s="294"/>
      <c r="EP67" s="294"/>
      <c r="EQ67" s="157"/>
      <c r="ER67" s="428"/>
      <c r="ES67" s="428"/>
      <c r="ET67" s="157"/>
      <c r="EU67" s="157"/>
      <c r="EV67" s="157"/>
      <c r="EW67" s="157"/>
      <c r="EX67" s="157"/>
      <c r="EY67" s="157"/>
      <c r="EZ67" s="157"/>
      <c r="FA67" s="157"/>
      <c r="FB67" s="157"/>
      <c r="FC67" s="157"/>
      <c r="FD67" s="157"/>
      <c r="FE67" s="158"/>
      <c r="FF67" s="439"/>
      <c r="FG67" s="439"/>
      <c r="FH67" s="157"/>
      <c r="FI67" s="157"/>
      <c r="FJ67" s="157"/>
      <c r="FK67" s="157"/>
      <c r="FL67" s="157"/>
      <c r="FM67" s="157"/>
      <c r="FN67" s="184"/>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3" t="s">
        <v>223</v>
      </c>
      <c r="B68" s="868">
        <v>343.32124763231764</v>
      </c>
      <c r="C68" s="868">
        <v>114.78665999950661</v>
      </c>
      <c r="D68" s="430"/>
      <c r="E68" s="430"/>
      <c r="F68" s="204"/>
      <c r="G68" s="309"/>
      <c r="H68" s="431"/>
      <c r="I68" s="381"/>
      <c r="K68" s="158"/>
      <c r="L68" s="159"/>
      <c r="M68" s="159"/>
      <c r="N68" s="84"/>
      <c r="O68" s="160"/>
      <c r="P68" s="159"/>
      <c r="Q68" s="161"/>
      <c r="R68" s="84"/>
      <c r="AC68" s="148"/>
      <c r="AD68" s="250"/>
      <c r="AE68" s="250"/>
      <c r="AF68" s="250"/>
      <c r="AG68" s="406"/>
      <c r="AH68" s="250"/>
      <c r="AI68" s="250"/>
      <c r="AJ68" s="76"/>
      <c r="AK68" s="76"/>
      <c r="AL68" s="76"/>
      <c r="AM68" s="76"/>
      <c r="AN68" s="76"/>
      <c r="AO68" s="76"/>
      <c r="AP68" s="76"/>
      <c r="AQ68" s="76"/>
      <c r="AR68" s="76"/>
      <c r="AS68" s="76"/>
      <c r="AT68" s="76"/>
      <c r="AU68" s="76"/>
      <c r="AV68" s="76"/>
      <c r="AW68" s="148"/>
      <c r="AX68" s="407"/>
      <c r="AY68" s="408"/>
      <c r="AZ68" s="408"/>
      <c r="BA68" s="409"/>
      <c r="BB68" s="409"/>
      <c r="BC68" s="410"/>
      <c r="BD68" s="410"/>
      <c r="BE68" s="407"/>
      <c r="BF68" s="251"/>
      <c r="BG68" s="251"/>
      <c r="BH68" s="251"/>
      <c r="BI68" s="251"/>
      <c r="BJ68" s="229"/>
      <c r="BK68" s="229"/>
      <c r="BL68" s="229"/>
      <c r="BM68" s="229"/>
      <c r="BN68" s="229"/>
      <c r="BO68" s="229"/>
      <c r="BP68" s="229"/>
      <c r="BQ68" s="229"/>
      <c r="BR68" s="251"/>
      <c r="BS68" s="251"/>
      <c r="BT68" s="274"/>
      <c r="BU68" s="148"/>
      <c r="BV68" s="286"/>
      <c r="BW68" s="286"/>
      <c r="BX68" s="286"/>
      <c r="BY68" s="286"/>
      <c r="BZ68" s="286"/>
      <c r="CA68" s="286"/>
      <c r="CB68" s="286"/>
      <c r="CC68" s="286"/>
      <c r="CE68" s="278"/>
      <c r="CF68" s="278"/>
      <c r="CG68" s="278"/>
      <c r="CH68" s="278"/>
      <c r="CI68" s="278"/>
      <c r="CJ68" s="278"/>
      <c r="CK68" s="278"/>
      <c r="CL68" s="278"/>
      <c r="CM68" s="278"/>
      <c r="CN68" s="278"/>
      <c r="CO68" s="148"/>
      <c r="CP68" s="290"/>
      <c r="CQ68" s="290"/>
      <c r="CR68" s="290"/>
      <c r="CS68" s="290"/>
      <c r="CT68" s="290"/>
      <c r="CU68" s="290"/>
      <c r="CV68" s="290"/>
      <c r="CW68" s="290"/>
      <c r="CY68" s="278"/>
      <c r="CZ68" s="278"/>
      <c r="DA68" s="278"/>
      <c r="DB68" s="278"/>
      <c r="DC68" s="278"/>
      <c r="DD68" s="278"/>
      <c r="DE68" s="278"/>
      <c r="DF68" s="278"/>
      <c r="DG68" s="278"/>
      <c r="DH68" s="278"/>
      <c r="DI68" s="148"/>
      <c r="DJ68" s="413"/>
      <c r="DK68" s="413"/>
      <c r="DL68" s="413"/>
      <c r="DM68" s="414"/>
      <c r="DN68" s="414"/>
      <c r="DO68" s="413"/>
      <c r="DS68" s="180"/>
      <c r="DV68" s="285"/>
      <c r="EC68" s="285"/>
      <c r="ED68" s="148"/>
      <c r="EE68" s="290"/>
      <c r="EF68" s="290"/>
      <c r="EG68" s="290"/>
      <c r="EH68" s="415"/>
      <c r="EI68" s="415"/>
      <c r="EJ68" s="415"/>
      <c r="EL68" s="294"/>
      <c r="ER68" s="205"/>
      <c r="ES68" s="294"/>
      <c r="FE68" s="148"/>
      <c r="FF68" s="416"/>
      <c r="FG68" s="416"/>
    </row>
    <row r="69" spans="1:246" s="13" customFormat="1" ht="12" customHeight="1">
      <c r="A69" s="91" t="s">
        <v>224</v>
      </c>
      <c r="B69" s="870">
        <v>331.712404439547</v>
      </c>
      <c r="C69" s="870">
        <v>95.24582561703704</v>
      </c>
      <c r="D69" s="418"/>
      <c r="E69" s="418"/>
      <c r="F69" s="205"/>
      <c r="G69" s="213"/>
      <c r="H69" s="152"/>
      <c r="I69" s="381"/>
      <c r="J69" s="178"/>
      <c r="K69" s="148"/>
      <c r="L69" s="108"/>
      <c r="M69" s="108"/>
      <c r="N69" s="73"/>
      <c r="O69" s="149"/>
      <c r="P69" s="108"/>
      <c r="Q69" s="150"/>
      <c r="R69" s="73"/>
      <c r="S69" s="178"/>
      <c r="T69" s="152"/>
      <c r="U69" s="152"/>
      <c r="V69" s="152"/>
      <c r="W69" s="152"/>
      <c r="X69" s="152"/>
      <c r="Y69" s="9"/>
      <c r="Z69" s="9"/>
      <c r="AA69" s="152"/>
      <c r="AB69" s="152"/>
      <c r="AC69" s="158"/>
      <c r="AD69" s="305"/>
      <c r="AE69" s="305"/>
      <c r="AF69" s="305"/>
      <c r="AG69" s="432"/>
      <c r="AH69" s="305"/>
      <c r="AI69" s="305"/>
      <c r="AJ69" s="87"/>
      <c r="AK69" s="87"/>
      <c r="AL69" s="87"/>
      <c r="AM69" s="87"/>
      <c r="AN69" s="87"/>
      <c r="AO69" s="87"/>
      <c r="AP69" s="87"/>
      <c r="AQ69" s="87"/>
      <c r="AR69" s="87"/>
      <c r="AS69" s="87"/>
      <c r="AT69" s="87"/>
      <c r="AU69" s="87"/>
      <c r="AV69" s="87"/>
      <c r="AW69" s="158"/>
      <c r="AX69" s="164"/>
      <c r="AY69" s="433"/>
      <c r="AZ69" s="433"/>
      <c r="BA69" s="434"/>
      <c r="BB69" s="434"/>
      <c r="BC69" s="435"/>
      <c r="BD69" s="435"/>
      <c r="BE69" s="164"/>
      <c r="BF69" s="306"/>
      <c r="BG69" s="306"/>
      <c r="BH69" s="306"/>
      <c r="BI69" s="306"/>
      <c r="BJ69" s="236"/>
      <c r="BK69" s="236"/>
      <c r="BL69" s="236"/>
      <c r="BM69" s="236"/>
      <c r="BN69" s="236"/>
      <c r="BO69" s="236"/>
      <c r="BP69" s="236"/>
      <c r="BQ69" s="236"/>
      <c r="BR69" s="306"/>
      <c r="BS69" s="306"/>
      <c r="BT69" s="311"/>
      <c r="BU69" s="158"/>
      <c r="BV69" s="322"/>
      <c r="BW69" s="322"/>
      <c r="BX69" s="322"/>
      <c r="BY69" s="322"/>
      <c r="BZ69" s="322"/>
      <c r="CA69" s="322"/>
      <c r="CB69" s="322"/>
      <c r="CC69" s="322"/>
      <c r="CD69" s="180"/>
      <c r="CE69" s="334"/>
      <c r="CF69" s="334"/>
      <c r="CG69" s="334"/>
      <c r="CH69" s="334"/>
      <c r="CI69" s="334"/>
      <c r="CJ69" s="334"/>
      <c r="CK69" s="334"/>
      <c r="CL69" s="334"/>
      <c r="CM69" s="334"/>
      <c r="CN69" s="334"/>
      <c r="CO69" s="158"/>
      <c r="CP69" s="325"/>
      <c r="CQ69" s="325"/>
      <c r="CR69" s="325"/>
      <c r="CS69" s="325"/>
      <c r="CT69" s="325"/>
      <c r="CU69" s="325"/>
      <c r="CV69" s="325"/>
      <c r="CW69" s="325"/>
      <c r="CX69" s="180"/>
      <c r="CY69" s="334"/>
      <c r="CZ69" s="334"/>
      <c r="DA69" s="334"/>
      <c r="DB69" s="334"/>
      <c r="DC69" s="334"/>
      <c r="DD69" s="334"/>
      <c r="DE69" s="334"/>
      <c r="DF69" s="334"/>
      <c r="DG69" s="334"/>
      <c r="DH69" s="334"/>
      <c r="DI69" s="158"/>
      <c r="DJ69" s="436"/>
      <c r="DK69" s="436"/>
      <c r="DL69" s="436"/>
      <c r="DM69" s="437"/>
      <c r="DN69" s="437"/>
      <c r="DO69" s="436"/>
      <c r="DP69" s="9"/>
      <c r="DQ69" s="441"/>
      <c r="DR69" s="180"/>
      <c r="DS69" s="180"/>
      <c r="DT69" s="180"/>
      <c r="DU69" s="180"/>
      <c r="DV69" s="321"/>
      <c r="DW69" s="180"/>
      <c r="DX69" s="180"/>
      <c r="DY69" s="180"/>
      <c r="DZ69" s="180"/>
      <c r="EA69" s="180"/>
      <c r="EB69" s="180"/>
      <c r="EC69" s="321"/>
      <c r="ED69" s="158"/>
      <c r="EE69" s="325"/>
      <c r="EF69" s="325"/>
      <c r="EG69" s="325"/>
      <c r="EH69" s="438"/>
      <c r="EI69" s="438"/>
      <c r="EJ69" s="438"/>
      <c r="EK69" s="180"/>
      <c r="EL69" s="180"/>
      <c r="EM69" s="428"/>
      <c r="EN69" s="428"/>
      <c r="EO69" s="294"/>
      <c r="EP69" s="294"/>
      <c r="EQ69" s="294"/>
      <c r="ER69" s="205"/>
      <c r="ES69" s="294"/>
      <c r="ET69" s="180"/>
      <c r="EU69" s="9"/>
      <c r="EV69" s="180"/>
      <c r="EW69" s="180"/>
      <c r="EX69" s="180"/>
      <c r="EY69" s="9"/>
      <c r="EZ69" s="180"/>
      <c r="FA69" s="180"/>
      <c r="FB69" s="9"/>
      <c r="FC69" s="180"/>
      <c r="FD69" s="180"/>
      <c r="FE69" s="158"/>
      <c r="FF69" s="439"/>
      <c r="FG69" s="439"/>
      <c r="FH69" s="180"/>
      <c r="FI69" s="180"/>
      <c r="FJ69" s="180"/>
      <c r="FK69" s="180"/>
      <c r="FL69" s="180"/>
      <c r="FM69" s="180"/>
      <c r="FN69" s="184"/>
      <c r="FO69" s="184"/>
      <c r="FP69" s="184"/>
      <c r="FQ69" s="184"/>
      <c r="FR69" s="184"/>
      <c r="FS69" s="184"/>
      <c r="FT69" s="184"/>
      <c r="FU69" s="184"/>
      <c r="FV69" s="184"/>
      <c r="FW69" s="184"/>
      <c r="FX69" s="184"/>
      <c r="FY69" s="184"/>
      <c r="FZ69" s="184"/>
      <c r="GA69" s="184"/>
      <c r="GB69" s="184"/>
      <c r="GC69" s="184"/>
      <c r="GD69" s="184"/>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row>
    <row r="70" spans="1:163" ht="12" customHeight="1">
      <c r="A70" s="57" t="s">
        <v>225</v>
      </c>
      <c r="B70" s="868">
        <v>704.0619544708275</v>
      </c>
      <c r="C70" s="868">
        <v>222.15343184101548</v>
      </c>
      <c r="D70" s="430"/>
      <c r="E70" s="430"/>
      <c r="F70" s="204"/>
      <c r="G70" s="309"/>
      <c r="H70" s="431"/>
      <c r="I70" s="381"/>
      <c r="K70" s="158"/>
      <c r="L70" s="159"/>
      <c r="M70" s="159"/>
      <c r="N70" s="84"/>
      <c r="O70" s="160"/>
      <c r="P70" s="159"/>
      <c r="Q70" s="161"/>
      <c r="R70" s="84"/>
      <c r="AC70" s="148"/>
      <c r="AD70" s="250"/>
      <c r="AE70" s="250"/>
      <c r="AF70" s="250"/>
      <c r="AG70" s="406"/>
      <c r="AH70" s="250"/>
      <c r="AI70" s="250"/>
      <c r="AJ70" s="76"/>
      <c r="AK70" s="76"/>
      <c r="AL70" s="76"/>
      <c r="AM70" s="76"/>
      <c r="AN70" s="76"/>
      <c r="AO70" s="76"/>
      <c r="AP70" s="76"/>
      <c r="AQ70" s="76"/>
      <c r="AR70" s="76"/>
      <c r="AS70" s="76"/>
      <c r="AT70" s="76"/>
      <c r="AU70" s="76"/>
      <c r="AV70" s="76"/>
      <c r="AW70" s="148"/>
      <c r="AX70" s="407"/>
      <c r="AY70" s="408"/>
      <c r="AZ70" s="408"/>
      <c r="BA70" s="409"/>
      <c r="BB70" s="409"/>
      <c r="BC70" s="410"/>
      <c r="BD70" s="410"/>
      <c r="BE70" s="407"/>
      <c r="BF70" s="251"/>
      <c r="BG70" s="251"/>
      <c r="BH70" s="251"/>
      <c r="BI70" s="251"/>
      <c r="BJ70" s="229"/>
      <c r="BK70" s="229"/>
      <c r="BL70" s="229"/>
      <c r="BM70" s="229"/>
      <c r="BN70" s="229"/>
      <c r="BO70" s="229"/>
      <c r="BP70" s="229"/>
      <c r="BQ70" s="229"/>
      <c r="BR70" s="251"/>
      <c r="BS70" s="251"/>
      <c r="BT70" s="274"/>
      <c r="BU70" s="148"/>
      <c r="BV70" s="286"/>
      <c r="BW70" s="286"/>
      <c r="BX70" s="286"/>
      <c r="BY70" s="286"/>
      <c r="BZ70" s="286"/>
      <c r="CA70" s="286"/>
      <c r="CB70" s="286"/>
      <c r="CC70" s="286"/>
      <c r="CE70" s="278"/>
      <c r="CF70" s="278"/>
      <c r="CG70" s="278"/>
      <c r="CH70" s="278"/>
      <c r="CI70" s="278"/>
      <c r="CJ70" s="278"/>
      <c r="CK70" s="278"/>
      <c r="CL70" s="278"/>
      <c r="CM70" s="278"/>
      <c r="CN70" s="278"/>
      <c r="CO70" s="148"/>
      <c r="CP70" s="290"/>
      <c r="CQ70" s="290"/>
      <c r="CR70" s="290"/>
      <c r="CS70" s="290"/>
      <c r="CT70" s="290"/>
      <c r="CU70" s="290"/>
      <c r="CV70" s="290"/>
      <c r="CW70" s="290"/>
      <c r="CY70" s="278"/>
      <c r="CZ70" s="278"/>
      <c r="DA70" s="278"/>
      <c r="DB70" s="278"/>
      <c r="DC70" s="278"/>
      <c r="DD70" s="278"/>
      <c r="DE70" s="278"/>
      <c r="DF70" s="278"/>
      <c r="DG70" s="278"/>
      <c r="DH70" s="278"/>
      <c r="DI70" s="148"/>
      <c r="DJ70" s="413"/>
      <c r="DK70" s="413"/>
      <c r="DL70" s="413"/>
      <c r="DM70" s="414"/>
      <c r="DN70" s="414"/>
      <c r="DO70" s="413"/>
      <c r="DS70" s="180"/>
      <c r="DV70" s="285"/>
      <c r="EC70" s="285"/>
      <c r="ED70" s="148"/>
      <c r="EE70" s="290"/>
      <c r="EF70" s="290"/>
      <c r="EG70" s="290"/>
      <c r="EH70" s="415"/>
      <c r="EI70" s="415"/>
      <c r="EJ70" s="415"/>
      <c r="EL70" s="428"/>
      <c r="EM70" s="294"/>
      <c r="EN70" s="294"/>
      <c r="EQ70" s="294"/>
      <c r="ER70" s="205"/>
      <c r="ES70" s="294"/>
      <c r="FE70" s="148"/>
      <c r="FF70" s="416"/>
      <c r="FG70" s="416"/>
    </row>
    <row r="71" spans="1:246" s="13" customFormat="1" ht="12" customHeight="1">
      <c r="A71" s="68" t="s">
        <v>226</v>
      </c>
      <c r="B71" s="867">
        <v>451.60701067898566</v>
      </c>
      <c r="C71" s="867">
        <v>164.2622667008206</v>
      </c>
      <c r="D71" s="418"/>
      <c r="E71" s="418"/>
      <c r="F71" s="205"/>
      <c r="G71" s="213"/>
      <c r="H71" s="152"/>
      <c r="I71" s="381"/>
      <c r="J71" s="178"/>
      <c r="K71" s="148"/>
      <c r="L71" s="108"/>
      <c r="M71" s="108"/>
      <c r="N71" s="73"/>
      <c r="O71" s="149"/>
      <c r="P71" s="108"/>
      <c r="Q71" s="150"/>
      <c r="R71" s="73"/>
      <c r="S71" s="178"/>
      <c r="T71" s="152"/>
      <c r="U71" s="152"/>
      <c r="V71" s="152"/>
      <c r="W71" s="152"/>
      <c r="X71" s="152"/>
      <c r="Y71" s="9"/>
      <c r="Z71" s="9"/>
      <c r="AA71" s="152"/>
      <c r="AB71" s="152"/>
      <c r="AC71" s="148"/>
      <c r="AD71" s="250"/>
      <c r="AE71" s="250"/>
      <c r="AF71" s="250"/>
      <c r="AG71" s="406"/>
      <c r="AH71" s="250"/>
      <c r="AI71" s="250"/>
      <c r="AJ71" s="76"/>
      <c r="AK71" s="76"/>
      <c r="AL71" s="76"/>
      <c r="AM71" s="76"/>
      <c r="AN71" s="76"/>
      <c r="AO71" s="76"/>
      <c r="AP71" s="76"/>
      <c r="AQ71" s="76"/>
      <c r="AR71" s="76"/>
      <c r="AS71" s="76"/>
      <c r="AT71" s="76"/>
      <c r="AU71" s="76"/>
      <c r="AV71" s="76"/>
      <c r="AW71" s="148"/>
      <c r="AX71" s="407"/>
      <c r="AY71" s="408"/>
      <c r="AZ71" s="408"/>
      <c r="BA71" s="409"/>
      <c r="BB71" s="409"/>
      <c r="BC71" s="410"/>
      <c r="BD71" s="410"/>
      <c r="BE71" s="407"/>
      <c r="BF71" s="251"/>
      <c r="BG71" s="251"/>
      <c r="BH71" s="251"/>
      <c r="BI71" s="251"/>
      <c r="BJ71" s="229"/>
      <c r="BK71" s="229"/>
      <c r="BL71" s="229"/>
      <c r="BM71" s="229"/>
      <c r="BN71" s="229"/>
      <c r="BO71" s="229"/>
      <c r="BP71" s="229"/>
      <c r="BQ71" s="229"/>
      <c r="BR71" s="251"/>
      <c r="BS71" s="251"/>
      <c r="BT71" s="274"/>
      <c r="BU71" s="148"/>
      <c r="BV71" s="286"/>
      <c r="BW71" s="286"/>
      <c r="BX71" s="286"/>
      <c r="BY71" s="286"/>
      <c r="BZ71" s="286"/>
      <c r="CA71" s="286"/>
      <c r="CB71" s="286"/>
      <c r="CC71" s="286"/>
      <c r="CD71" s="180"/>
      <c r="CE71" s="278"/>
      <c r="CF71" s="278"/>
      <c r="CG71" s="278"/>
      <c r="CH71" s="278"/>
      <c r="CI71" s="278"/>
      <c r="CJ71" s="278"/>
      <c r="CK71" s="278"/>
      <c r="CL71" s="278"/>
      <c r="CM71" s="278"/>
      <c r="CN71" s="278"/>
      <c r="CO71" s="148"/>
      <c r="CP71" s="290"/>
      <c r="CQ71" s="290"/>
      <c r="CR71" s="290"/>
      <c r="CS71" s="290"/>
      <c r="CT71" s="290"/>
      <c r="CU71" s="290"/>
      <c r="CV71" s="290"/>
      <c r="CW71" s="290"/>
      <c r="CX71" s="180"/>
      <c r="CY71" s="278"/>
      <c r="CZ71" s="278"/>
      <c r="DA71" s="278"/>
      <c r="DB71" s="278"/>
      <c r="DC71" s="278"/>
      <c r="DD71" s="278"/>
      <c r="DE71" s="278"/>
      <c r="DF71" s="278"/>
      <c r="DG71" s="278"/>
      <c r="DH71" s="278"/>
      <c r="DI71" s="148"/>
      <c r="DJ71" s="413"/>
      <c r="DK71" s="413"/>
      <c r="DL71" s="413"/>
      <c r="DM71" s="414"/>
      <c r="DN71" s="414"/>
      <c r="DO71" s="413"/>
      <c r="DP71" s="9"/>
      <c r="DQ71" s="180"/>
      <c r="DR71" s="180"/>
      <c r="DS71" s="180"/>
      <c r="DT71" s="180"/>
      <c r="DU71" s="180"/>
      <c r="DV71" s="285"/>
      <c r="DW71" s="180"/>
      <c r="DX71" s="180"/>
      <c r="DY71" s="180"/>
      <c r="DZ71" s="180"/>
      <c r="EA71" s="180"/>
      <c r="EB71" s="180"/>
      <c r="EC71" s="285"/>
      <c r="ED71" s="148"/>
      <c r="EE71" s="290"/>
      <c r="EF71" s="290"/>
      <c r="EG71" s="290"/>
      <c r="EH71" s="415"/>
      <c r="EI71" s="415"/>
      <c r="EJ71" s="415"/>
      <c r="EK71" s="180"/>
      <c r="EL71" s="294"/>
      <c r="EM71" s="294"/>
      <c r="EN71" s="294"/>
      <c r="EO71" s="294"/>
      <c r="EP71" s="294"/>
      <c r="EQ71" s="294"/>
      <c r="ER71" s="205"/>
      <c r="ES71" s="294"/>
      <c r="ET71" s="180"/>
      <c r="EU71" s="9"/>
      <c r="EV71" s="180"/>
      <c r="EW71" s="180"/>
      <c r="EX71" s="180"/>
      <c r="EY71" s="9"/>
      <c r="EZ71" s="180"/>
      <c r="FA71" s="180"/>
      <c r="FB71" s="9"/>
      <c r="FC71" s="180"/>
      <c r="FD71" s="180"/>
      <c r="FE71" s="148"/>
      <c r="FF71" s="416"/>
      <c r="FG71" s="416"/>
      <c r="FH71" s="180"/>
      <c r="FI71" s="180"/>
      <c r="FJ71" s="180"/>
      <c r="FK71" s="180"/>
      <c r="FL71" s="180"/>
      <c r="FM71" s="180"/>
      <c r="FN71" s="184"/>
      <c r="FO71" s="184"/>
      <c r="FP71" s="184"/>
      <c r="FQ71" s="184"/>
      <c r="FR71" s="184"/>
      <c r="FS71" s="184"/>
      <c r="FT71" s="184"/>
      <c r="FU71" s="184"/>
      <c r="FV71" s="184"/>
      <c r="FW71" s="184"/>
      <c r="FX71" s="184"/>
      <c r="FY71" s="184"/>
      <c r="FZ71" s="184"/>
      <c r="GA71" s="184"/>
      <c r="GB71" s="184"/>
      <c r="GC71" s="184"/>
      <c r="GD71" s="184"/>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row>
    <row r="72" spans="1:163" ht="12" customHeight="1">
      <c r="A72" s="57" t="s">
        <v>227</v>
      </c>
      <c r="B72" s="868">
        <v>606.2574068507002</v>
      </c>
      <c r="C72" s="868">
        <v>355.2356651817768</v>
      </c>
      <c r="D72" s="418"/>
      <c r="E72" s="442"/>
      <c r="F72" s="13"/>
      <c r="G72" s="213"/>
      <c r="H72" s="152"/>
      <c r="I72" s="381"/>
      <c r="K72" s="148"/>
      <c r="L72" s="108"/>
      <c r="M72" s="108"/>
      <c r="N72" s="73"/>
      <c r="O72" s="149"/>
      <c r="P72" s="108"/>
      <c r="Q72" s="150"/>
      <c r="R72" s="73"/>
      <c r="AC72" s="148"/>
      <c r="AD72" s="250"/>
      <c r="AE72" s="250"/>
      <c r="AF72" s="250"/>
      <c r="AG72" s="406"/>
      <c r="AH72" s="250"/>
      <c r="AI72" s="250"/>
      <c r="AJ72" s="76"/>
      <c r="AK72" s="76"/>
      <c r="AL72" s="76"/>
      <c r="AM72" s="76"/>
      <c r="AN72" s="76"/>
      <c r="AO72" s="76"/>
      <c r="AP72" s="76"/>
      <c r="AQ72" s="76"/>
      <c r="AR72" s="76"/>
      <c r="AS72" s="76"/>
      <c r="AT72" s="76"/>
      <c r="AU72" s="76"/>
      <c r="AV72" s="76"/>
      <c r="AW72" s="148"/>
      <c r="AX72" s="407"/>
      <c r="AY72" s="408"/>
      <c r="AZ72" s="408"/>
      <c r="BA72" s="409"/>
      <c r="BB72" s="409"/>
      <c r="BC72" s="410"/>
      <c r="BD72" s="410"/>
      <c r="BE72" s="407"/>
      <c r="BF72" s="251"/>
      <c r="BG72" s="205"/>
      <c r="BH72" s="9"/>
      <c r="BI72" s="205"/>
      <c r="BJ72" s="205"/>
      <c r="BK72" s="9"/>
      <c r="BL72" s="205"/>
      <c r="BM72" s="9"/>
      <c r="BN72" s="9"/>
      <c r="BO72" s="9"/>
      <c r="BP72" s="9"/>
      <c r="BQ72" s="218"/>
      <c r="BR72" s="251"/>
      <c r="BS72" s="251"/>
      <c r="BT72" s="274"/>
      <c r="BU72" s="148"/>
      <c r="BV72" s="286"/>
      <c r="BW72" s="286"/>
      <c r="BX72" s="286"/>
      <c r="BY72" s="286"/>
      <c r="BZ72" s="286"/>
      <c r="CA72" s="286"/>
      <c r="CB72" s="286"/>
      <c r="CC72" s="286"/>
      <c r="CE72" s="278"/>
      <c r="CF72" s="278"/>
      <c r="CG72" s="278"/>
      <c r="CH72" s="278"/>
      <c r="CI72" s="278"/>
      <c r="CJ72" s="278"/>
      <c r="CK72" s="278"/>
      <c r="CL72" s="278"/>
      <c r="CM72" s="278"/>
      <c r="CN72" s="278"/>
      <c r="CO72" s="148"/>
      <c r="CP72" s="290"/>
      <c r="CQ72" s="290"/>
      <c r="CR72" s="290"/>
      <c r="CS72" s="290"/>
      <c r="CT72" s="290"/>
      <c r="CU72" s="290"/>
      <c r="CV72" s="290"/>
      <c r="CW72" s="290"/>
      <c r="CY72" s="278"/>
      <c r="CZ72" s="278"/>
      <c r="DA72" s="278"/>
      <c r="DB72" s="278"/>
      <c r="DC72" s="278"/>
      <c r="DD72" s="278"/>
      <c r="DE72" s="278"/>
      <c r="DF72" s="278"/>
      <c r="DG72" s="278"/>
      <c r="DH72" s="278"/>
      <c r="DI72" s="148"/>
      <c r="DJ72" s="413"/>
      <c r="DK72" s="413"/>
      <c r="DL72" s="413"/>
      <c r="DM72" s="414"/>
      <c r="DN72" s="414"/>
      <c r="DO72" s="413"/>
      <c r="DS72" s="180"/>
      <c r="DV72" s="285"/>
      <c r="EC72" s="285"/>
      <c r="ED72" s="148"/>
      <c r="EE72" s="290"/>
      <c r="EF72" s="290"/>
      <c r="EG72" s="290"/>
      <c r="EH72" s="415"/>
      <c r="EI72" s="415"/>
      <c r="EJ72" s="415"/>
      <c r="EL72" s="294"/>
      <c r="EM72" s="294"/>
      <c r="EN72" s="294"/>
      <c r="EO72" s="294"/>
      <c r="EP72" s="294"/>
      <c r="EQ72" s="294"/>
      <c r="ER72" s="205"/>
      <c r="ES72" s="294"/>
      <c r="FE72" s="148"/>
      <c r="FF72" s="416"/>
      <c r="FG72" s="416"/>
    </row>
    <row r="73" spans="1:246" s="13" customFormat="1" ht="12" customHeight="1">
      <c r="A73" s="68" t="s">
        <v>228</v>
      </c>
      <c r="B73" s="867">
        <v>614.649075493767</v>
      </c>
      <c r="C73" s="867">
        <v>313.4242789699831</v>
      </c>
      <c r="D73" s="418"/>
      <c r="E73" s="418"/>
      <c r="F73" s="205"/>
      <c r="G73" s="213"/>
      <c r="H73" s="152"/>
      <c r="I73" s="381"/>
      <c r="J73" s="178"/>
      <c r="K73" s="148"/>
      <c r="L73" s="108"/>
      <c r="M73" s="108"/>
      <c r="N73" s="73"/>
      <c r="O73" s="149"/>
      <c r="P73" s="108"/>
      <c r="Q73" s="150"/>
      <c r="R73" s="73"/>
      <c r="S73" s="178"/>
      <c r="T73" s="152"/>
      <c r="U73" s="152"/>
      <c r="V73" s="152"/>
      <c r="W73" s="152"/>
      <c r="X73" s="152"/>
      <c r="Y73" s="9"/>
      <c r="Z73" s="9"/>
      <c r="AA73" s="152"/>
      <c r="AB73" s="152"/>
      <c r="AC73" s="148"/>
      <c r="AD73" s="250"/>
      <c r="AE73" s="250"/>
      <c r="AF73" s="250"/>
      <c r="AG73" s="406"/>
      <c r="AH73" s="250"/>
      <c r="AI73" s="250"/>
      <c r="AJ73" s="76"/>
      <c r="AK73" s="76"/>
      <c r="AL73" s="76"/>
      <c r="AM73" s="76"/>
      <c r="AN73" s="76"/>
      <c r="AO73" s="76"/>
      <c r="AP73" s="76"/>
      <c r="AQ73" s="76"/>
      <c r="AR73" s="76"/>
      <c r="AS73" s="76"/>
      <c r="AT73" s="76"/>
      <c r="AU73" s="76"/>
      <c r="AV73" s="76"/>
      <c r="AW73" s="148"/>
      <c r="AX73" s="407"/>
      <c r="AY73" s="408"/>
      <c r="AZ73" s="408"/>
      <c r="BA73" s="409"/>
      <c r="BB73" s="409"/>
      <c r="BC73" s="410"/>
      <c r="BD73" s="410"/>
      <c r="BE73" s="407"/>
      <c r="BF73" s="251"/>
      <c r="BG73" s="251"/>
      <c r="BH73" s="251"/>
      <c r="BI73" s="251"/>
      <c r="BJ73" s="229"/>
      <c r="BK73" s="229"/>
      <c r="BL73" s="229"/>
      <c r="BM73" s="229"/>
      <c r="BN73" s="229"/>
      <c r="BO73" s="229"/>
      <c r="BP73" s="229"/>
      <c r="BQ73" s="229"/>
      <c r="BR73" s="251"/>
      <c r="BS73" s="251"/>
      <c r="BT73" s="274"/>
      <c r="BU73" s="148"/>
      <c r="BV73" s="286"/>
      <c r="BW73" s="286"/>
      <c r="BX73" s="286"/>
      <c r="BY73" s="286"/>
      <c r="BZ73" s="286"/>
      <c r="CA73" s="286"/>
      <c r="CB73" s="286"/>
      <c r="CC73" s="286"/>
      <c r="CD73" s="180"/>
      <c r="CE73" s="278"/>
      <c r="CF73" s="278"/>
      <c r="CG73" s="225"/>
      <c r="CH73" s="278"/>
      <c r="CI73" s="278"/>
      <c r="CJ73" s="278"/>
      <c r="CK73" s="278"/>
      <c r="CL73" s="278"/>
      <c r="CM73" s="278"/>
      <c r="CN73" s="278"/>
      <c r="CO73" s="148"/>
      <c r="CP73" s="290"/>
      <c r="CQ73" s="290"/>
      <c r="CR73" s="290"/>
      <c r="CS73" s="290"/>
      <c r="CT73" s="290"/>
      <c r="CU73" s="290"/>
      <c r="CV73" s="290"/>
      <c r="CW73" s="290"/>
      <c r="CX73" s="180"/>
      <c r="CY73" s="278"/>
      <c r="CZ73" s="278"/>
      <c r="DA73" s="278"/>
      <c r="DB73" s="278"/>
      <c r="DC73" s="278"/>
      <c r="DD73" s="278"/>
      <c r="DE73" s="278"/>
      <c r="DF73" s="278"/>
      <c r="DG73" s="278"/>
      <c r="DH73" s="278"/>
      <c r="DI73" s="148"/>
      <c r="DJ73" s="413"/>
      <c r="DK73" s="413"/>
      <c r="DL73" s="413"/>
      <c r="DM73" s="414"/>
      <c r="DN73" s="414"/>
      <c r="DO73" s="413"/>
      <c r="DP73" s="9"/>
      <c r="DQ73" s="180"/>
      <c r="DR73" s="180"/>
      <c r="DS73" s="180"/>
      <c r="DT73" s="180"/>
      <c r="DU73" s="180"/>
      <c r="DV73" s="285"/>
      <c r="DW73" s="180"/>
      <c r="DX73" s="180"/>
      <c r="DY73" s="180"/>
      <c r="DZ73" s="180"/>
      <c r="EA73" s="180"/>
      <c r="EB73" s="180"/>
      <c r="EC73" s="285"/>
      <c r="ED73" s="148"/>
      <c r="EE73" s="290"/>
      <c r="EF73" s="290"/>
      <c r="EG73" s="290"/>
      <c r="EH73" s="415"/>
      <c r="EI73" s="415"/>
      <c r="EJ73" s="415"/>
      <c r="EK73" s="180"/>
      <c r="EL73" s="180"/>
      <c r="EM73" s="294"/>
      <c r="EN73" s="294"/>
      <c r="EO73" s="294"/>
      <c r="EP73" s="294"/>
      <c r="EQ73" s="294"/>
      <c r="ER73" s="205"/>
      <c r="ES73" s="294"/>
      <c r="ET73" s="180"/>
      <c r="EU73" s="9"/>
      <c r="EV73" s="180"/>
      <c r="EW73" s="180"/>
      <c r="EX73" s="180"/>
      <c r="EY73" s="9"/>
      <c r="EZ73" s="180"/>
      <c r="FA73" s="180"/>
      <c r="FB73" s="9"/>
      <c r="FC73" s="180"/>
      <c r="FD73" s="180"/>
      <c r="FE73" s="148"/>
      <c r="FF73" s="416"/>
      <c r="FG73" s="416"/>
      <c r="FH73" s="180"/>
      <c r="FI73" s="180"/>
      <c r="FJ73" s="180"/>
      <c r="FK73" s="180"/>
      <c r="FL73" s="180"/>
      <c r="FM73" s="180"/>
      <c r="FN73" s="184"/>
      <c r="FO73" s="184"/>
      <c r="FP73" s="184"/>
      <c r="FQ73" s="184"/>
      <c r="FR73" s="184"/>
      <c r="FS73" s="184"/>
      <c r="FT73" s="184"/>
      <c r="FU73" s="184"/>
      <c r="FV73" s="184"/>
      <c r="FW73" s="184"/>
      <c r="FX73" s="184"/>
      <c r="FY73" s="184"/>
      <c r="FZ73" s="184"/>
      <c r="GA73" s="184"/>
      <c r="GB73" s="184"/>
      <c r="GC73" s="184"/>
      <c r="GD73" s="184"/>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row>
    <row r="74" spans="1:163" ht="12" customHeight="1">
      <c r="A74" s="100" t="s">
        <v>325</v>
      </c>
      <c r="B74" s="868">
        <v>612.6050385327999</v>
      </c>
      <c r="C74" s="868">
        <v>284.32095915791734</v>
      </c>
      <c r="D74" s="418"/>
      <c r="E74" s="418"/>
      <c r="F74" s="205"/>
      <c r="G74" s="213"/>
      <c r="H74" s="152"/>
      <c r="I74" s="381"/>
      <c r="K74" s="148"/>
      <c r="L74" s="108"/>
      <c r="M74" s="108"/>
      <c r="N74" s="73"/>
      <c r="O74" s="149"/>
      <c r="P74" s="108"/>
      <c r="Q74" s="150"/>
      <c r="R74" s="73"/>
      <c r="AC74" s="90"/>
      <c r="AD74" s="305"/>
      <c r="AE74" s="305"/>
      <c r="AF74" s="305"/>
      <c r="AG74" s="432"/>
      <c r="AH74" s="305"/>
      <c r="AI74" s="305"/>
      <c r="AJ74" s="76"/>
      <c r="AK74" s="76"/>
      <c r="AL74" s="76"/>
      <c r="AM74" s="76"/>
      <c r="AN74" s="76"/>
      <c r="AO74" s="76"/>
      <c r="AP74" s="76"/>
      <c r="AQ74" s="76"/>
      <c r="AR74" s="76"/>
      <c r="AS74" s="76"/>
      <c r="AT74" s="76"/>
      <c r="AU74" s="76"/>
      <c r="AV74" s="76"/>
      <c r="AW74" s="90"/>
      <c r="AX74" s="164"/>
      <c r="AY74" s="433"/>
      <c r="AZ74" s="433"/>
      <c r="BA74" s="434"/>
      <c r="BB74" s="434"/>
      <c r="BC74" s="435"/>
      <c r="BD74" s="435"/>
      <c r="BE74" s="164"/>
      <c r="BF74" s="251"/>
      <c r="BG74" s="251"/>
      <c r="BH74" s="443"/>
      <c r="BI74" s="251"/>
      <c r="BJ74" s="229"/>
      <c r="BK74" s="229"/>
      <c r="BL74" s="229"/>
      <c r="BM74" s="229"/>
      <c r="BN74" s="229"/>
      <c r="BO74" s="229"/>
      <c r="BP74" s="229"/>
      <c r="BQ74" s="229"/>
      <c r="BR74" s="251"/>
      <c r="BS74" s="251"/>
      <c r="BT74" s="274"/>
      <c r="BU74" s="90"/>
      <c r="BV74" s="322"/>
      <c r="BW74" s="322"/>
      <c r="BX74" s="322"/>
      <c r="BY74" s="322"/>
      <c r="BZ74" s="322"/>
      <c r="CA74" s="322"/>
      <c r="CB74" s="322"/>
      <c r="CC74" s="322"/>
      <c r="CE74" s="278"/>
      <c r="CF74" s="278"/>
      <c r="CG74" s="225"/>
      <c r="CH74" s="278"/>
      <c r="CI74" s="278"/>
      <c r="CJ74" s="278"/>
      <c r="CK74" s="278"/>
      <c r="CL74" s="278"/>
      <c r="CM74" s="278"/>
      <c r="CN74" s="278"/>
      <c r="CO74" s="90"/>
      <c r="CP74" s="290"/>
      <c r="CQ74" s="290"/>
      <c r="CR74" s="290"/>
      <c r="CS74" s="290"/>
      <c r="CT74" s="290"/>
      <c r="CU74" s="290"/>
      <c r="CV74" s="290"/>
      <c r="CW74" s="290"/>
      <c r="CY74" s="278"/>
      <c r="CZ74" s="278"/>
      <c r="DA74" s="278"/>
      <c r="DB74" s="278"/>
      <c r="DC74" s="278"/>
      <c r="DD74" s="278"/>
      <c r="DE74" s="278"/>
      <c r="DF74" s="278"/>
      <c r="DG74" s="278"/>
      <c r="DH74" s="278"/>
      <c r="DI74" s="90"/>
      <c r="DJ74" s="436"/>
      <c r="DK74" s="436"/>
      <c r="DL74" s="436"/>
      <c r="DM74" s="437"/>
      <c r="DN74" s="437"/>
      <c r="DO74" s="436"/>
      <c r="DS74" s="180"/>
      <c r="DV74" s="285"/>
      <c r="EC74" s="321"/>
      <c r="ED74" s="90"/>
      <c r="EE74" s="325"/>
      <c r="EF74" s="325"/>
      <c r="EG74" s="325"/>
      <c r="EH74" s="438"/>
      <c r="EI74" s="438"/>
      <c r="EJ74" s="438"/>
      <c r="EL74" s="428"/>
      <c r="EM74" s="294"/>
      <c r="EN74" s="294"/>
      <c r="EO74" s="294"/>
      <c r="EP74" s="294"/>
      <c r="EQ74" s="294"/>
      <c r="ER74" s="205"/>
      <c r="ES74" s="294"/>
      <c r="FA74" s="157"/>
      <c r="FE74" s="90"/>
      <c r="FF74" s="439"/>
      <c r="FG74" s="439"/>
    </row>
    <row r="75" spans="1:246" s="13" customFormat="1" ht="12" customHeight="1">
      <c r="A75" s="91" t="s">
        <v>324</v>
      </c>
      <c r="B75" s="870">
        <v>339.4639447145908</v>
      </c>
      <c r="C75" s="870">
        <v>100.60001386956124</v>
      </c>
      <c r="D75" s="418"/>
      <c r="E75" s="418"/>
      <c r="F75" s="205"/>
      <c r="G75" s="213"/>
      <c r="H75" s="152"/>
      <c r="I75" s="381"/>
      <c r="J75" s="178"/>
      <c r="K75" s="178"/>
      <c r="L75" s="159"/>
      <c r="M75" s="159"/>
      <c r="N75" s="84"/>
      <c r="O75" s="160"/>
      <c r="P75" s="159"/>
      <c r="Q75" s="161"/>
      <c r="R75" s="84"/>
      <c r="S75" s="178"/>
      <c r="T75" s="152"/>
      <c r="U75" s="152"/>
      <c r="V75" s="152"/>
      <c r="W75" s="152"/>
      <c r="X75" s="152"/>
      <c r="Y75" s="9"/>
      <c r="Z75" s="9"/>
      <c r="AA75" s="152"/>
      <c r="AB75" s="152"/>
      <c r="AC75" s="158"/>
      <c r="AD75" s="305"/>
      <c r="AE75" s="305"/>
      <c r="AF75" s="305"/>
      <c r="AG75" s="432"/>
      <c r="AH75" s="305"/>
      <c r="AI75" s="305"/>
      <c r="AJ75" s="87"/>
      <c r="AK75" s="87"/>
      <c r="AL75" s="87"/>
      <c r="AM75" s="87"/>
      <c r="AN75" s="442"/>
      <c r="AO75" s="87"/>
      <c r="AP75" s="87"/>
      <c r="AQ75" s="87"/>
      <c r="AR75" s="87"/>
      <c r="AS75" s="87"/>
      <c r="AT75" s="87"/>
      <c r="AU75" s="87"/>
      <c r="AV75" s="87"/>
      <c r="AW75" s="158"/>
      <c r="AX75" s="164"/>
      <c r="AY75" s="433"/>
      <c r="AZ75" s="433"/>
      <c r="BA75" s="434"/>
      <c r="BB75" s="434"/>
      <c r="BC75" s="435"/>
      <c r="BD75" s="435"/>
      <c r="BE75" s="164"/>
      <c r="BF75" s="306"/>
      <c r="BG75" s="306"/>
      <c r="BH75" s="306"/>
      <c r="BI75" s="306"/>
      <c r="BJ75" s="236"/>
      <c r="BK75" s="236"/>
      <c r="BL75" s="236"/>
      <c r="BM75" s="236"/>
      <c r="BN75" s="236"/>
      <c r="BO75" s="236"/>
      <c r="BP75" s="236"/>
      <c r="BQ75" s="236"/>
      <c r="BR75" s="306"/>
      <c r="BS75" s="306"/>
      <c r="BT75" s="311"/>
      <c r="BU75" s="158"/>
      <c r="BV75" s="322"/>
      <c r="BW75" s="322"/>
      <c r="BX75" s="322"/>
      <c r="BY75" s="322"/>
      <c r="BZ75" s="322"/>
      <c r="CA75" s="322"/>
      <c r="CB75" s="322"/>
      <c r="CC75" s="322"/>
      <c r="CD75" s="180"/>
      <c r="CE75" s="314"/>
      <c r="CF75" s="314"/>
      <c r="CG75" s="314"/>
      <c r="CH75" s="314"/>
      <c r="CI75" s="314"/>
      <c r="CJ75" s="314"/>
      <c r="CK75" s="314"/>
      <c r="CL75" s="314"/>
      <c r="CM75" s="314"/>
      <c r="CN75" s="314"/>
      <c r="CO75" s="158"/>
      <c r="CP75" s="325"/>
      <c r="CQ75" s="325"/>
      <c r="CR75" s="325"/>
      <c r="CS75" s="325"/>
      <c r="CT75" s="325"/>
      <c r="CU75" s="325"/>
      <c r="CV75" s="325"/>
      <c r="CW75" s="325"/>
      <c r="CX75" s="180"/>
      <c r="CY75" s="314"/>
      <c r="CZ75" s="314"/>
      <c r="DA75" s="314"/>
      <c r="DB75" s="314"/>
      <c r="DC75" s="314"/>
      <c r="DD75" s="314"/>
      <c r="DE75" s="314"/>
      <c r="DF75" s="314"/>
      <c r="DG75" s="314"/>
      <c r="DH75" s="314"/>
      <c r="DI75" s="158"/>
      <c r="DJ75" s="436"/>
      <c r="DK75" s="436"/>
      <c r="DL75" s="436"/>
      <c r="DM75" s="437"/>
      <c r="DN75" s="437"/>
      <c r="DO75" s="436"/>
      <c r="DP75" s="9"/>
      <c r="DQ75" s="180"/>
      <c r="DR75" s="180"/>
      <c r="DS75" s="180"/>
      <c r="DT75" s="180"/>
      <c r="DU75" s="180"/>
      <c r="DV75" s="321"/>
      <c r="DW75" s="180"/>
      <c r="DX75" s="180"/>
      <c r="DY75" s="180"/>
      <c r="DZ75" s="180"/>
      <c r="EA75" s="180"/>
      <c r="EB75" s="180"/>
      <c r="EC75" s="321"/>
      <c r="ED75" s="158"/>
      <c r="EE75" s="325"/>
      <c r="EF75" s="325"/>
      <c r="EG75" s="325"/>
      <c r="EH75" s="438"/>
      <c r="EI75" s="438"/>
      <c r="EJ75" s="438"/>
      <c r="EK75" s="180"/>
      <c r="EL75" s="294"/>
      <c r="EM75" s="180"/>
      <c r="EN75" s="180"/>
      <c r="EO75" s="428"/>
      <c r="EP75" s="428"/>
      <c r="EQ75" s="428"/>
      <c r="ER75" s="205"/>
      <c r="ES75" s="294"/>
      <c r="ET75" s="180"/>
      <c r="EU75" s="9"/>
      <c r="EV75" s="180"/>
      <c r="EW75" s="180"/>
      <c r="EX75" s="180"/>
      <c r="EY75" s="9"/>
      <c r="EZ75" s="180"/>
      <c r="FA75" s="180"/>
      <c r="FB75" s="9"/>
      <c r="FC75" s="180"/>
      <c r="FD75" s="180"/>
      <c r="FE75" s="158"/>
      <c r="FF75" s="439"/>
      <c r="FG75" s="439"/>
      <c r="FH75" s="180"/>
      <c r="FI75" s="180"/>
      <c r="FJ75" s="180"/>
      <c r="FK75" s="180"/>
      <c r="FL75" s="180"/>
      <c r="FM75" s="180"/>
      <c r="FN75" s="184"/>
      <c r="FO75" s="184"/>
      <c r="FP75" s="184"/>
      <c r="FQ75" s="184"/>
      <c r="FR75" s="184"/>
      <c r="FS75" s="184"/>
      <c r="FT75" s="184"/>
      <c r="FU75" s="184"/>
      <c r="FV75" s="184"/>
      <c r="FW75" s="184"/>
      <c r="FX75" s="184"/>
      <c r="FY75" s="184"/>
      <c r="FZ75" s="184"/>
      <c r="GA75" s="184"/>
      <c r="GB75" s="184"/>
      <c r="GC75" s="184"/>
      <c r="GD75" s="184"/>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row>
    <row r="76" spans="1:246" s="13" customFormat="1" ht="12" customHeight="1">
      <c r="A76" s="479" t="s">
        <v>441</v>
      </c>
      <c r="B76" s="1235"/>
      <c r="C76" s="1235"/>
      <c r="D76" s="430"/>
      <c r="F76" s="204"/>
      <c r="G76" s="309"/>
      <c r="H76" s="431"/>
      <c r="I76" s="152"/>
      <c r="J76" s="178"/>
      <c r="K76" s="445"/>
      <c r="L76" s="159"/>
      <c r="M76" s="159"/>
      <c r="N76" s="84"/>
      <c r="O76" s="160"/>
      <c r="P76" s="159"/>
      <c r="Q76" s="161"/>
      <c r="R76" s="84"/>
      <c r="S76" s="178"/>
      <c r="T76" s="152"/>
      <c r="U76" s="152"/>
      <c r="V76" s="152"/>
      <c r="W76" s="152"/>
      <c r="X76" s="152"/>
      <c r="Y76" s="9"/>
      <c r="Z76" s="9"/>
      <c r="AA76" s="152"/>
      <c r="AB76" s="152"/>
      <c r="AC76" s="198"/>
      <c r="AD76" s="9"/>
      <c r="AE76" s="9"/>
      <c r="AF76" s="9"/>
      <c r="AG76" s="9"/>
      <c r="AH76" s="206"/>
      <c r="AI76" s="225"/>
      <c r="AJ76" s="225"/>
      <c r="AK76" s="206"/>
      <c r="AL76" s="225"/>
      <c r="AM76" s="225"/>
      <c r="AN76" s="9"/>
      <c r="AO76" s="9"/>
      <c r="AP76" s="9"/>
      <c r="AQ76" s="9"/>
      <c r="AR76" s="9"/>
      <c r="AS76" s="9"/>
      <c r="AT76" s="225"/>
      <c r="AU76" s="446"/>
      <c r="AV76" s="180"/>
      <c r="AW76" s="198"/>
      <c r="AX76" s="9"/>
      <c r="AY76" s="9"/>
      <c r="AZ76" s="9"/>
      <c r="BA76" s="9"/>
      <c r="BB76" s="9"/>
      <c r="BC76" s="9"/>
      <c r="BD76" s="9"/>
      <c r="BE76" s="9"/>
      <c r="BF76" s="9"/>
      <c r="BG76" s="9"/>
      <c r="BH76" s="9"/>
      <c r="BI76" s="9"/>
      <c r="BJ76" s="442"/>
      <c r="BK76" s="9"/>
      <c r="BL76" s="9"/>
      <c r="BM76" s="9"/>
      <c r="BN76" s="9"/>
      <c r="BO76" s="9"/>
      <c r="BP76" s="9"/>
      <c r="BQ76" s="9"/>
      <c r="BR76" s="447"/>
      <c r="BS76" s="447"/>
      <c r="BT76" s="180"/>
      <c r="BU76" s="349"/>
      <c r="BV76" s="9"/>
      <c r="BW76" s="9"/>
      <c r="BX76" s="180"/>
      <c r="BY76" s="180"/>
      <c r="BZ76" s="9"/>
      <c r="CA76" s="9"/>
      <c r="CB76" s="9"/>
      <c r="CC76" s="180"/>
      <c r="CD76" s="180"/>
      <c r="CE76" s="180"/>
      <c r="CF76" s="180"/>
      <c r="CG76" s="180"/>
      <c r="CH76" s="225"/>
      <c r="CI76" s="225"/>
      <c r="CJ76" s="225"/>
      <c r="CK76" s="225"/>
      <c r="CL76" s="225"/>
      <c r="CM76" s="180"/>
      <c r="CN76" s="180"/>
      <c r="CO76" s="349"/>
      <c r="CP76" s="180"/>
      <c r="CQ76" s="180"/>
      <c r="CR76" s="180"/>
      <c r="CS76" s="180"/>
      <c r="CT76" s="180"/>
      <c r="CU76" s="180"/>
      <c r="CV76" s="180"/>
      <c r="CW76" s="180"/>
      <c r="CX76" s="180"/>
      <c r="CY76" s="180"/>
      <c r="CZ76" s="180"/>
      <c r="DA76" s="180"/>
      <c r="DB76" s="180"/>
      <c r="DC76" s="180"/>
      <c r="DD76" s="180"/>
      <c r="DE76" s="180"/>
      <c r="DF76" s="180"/>
      <c r="DG76" s="180"/>
      <c r="DH76" s="180"/>
      <c r="DI76" s="349"/>
      <c r="DJ76" s="180"/>
      <c r="DK76" s="180"/>
      <c r="DL76" s="180"/>
      <c r="DM76" s="375"/>
      <c r="DN76" s="180"/>
      <c r="DO76" s="180"/>
      <c r="DP76" s="180"/>
      <c r="DQ76" s="180"/>
      <c r="DR76" s="180"/>
      <c r="DS76" s="180"/>
      <c r="DT76" s="180"/>
      <c r="DU76" s="180"/>
      <c r="DV76" s="180"/>
      <c r="DW76" s="349"/>
      <c r="DX76" s="180"/>
      <c r="DY76" s="180"/>
      <c r="DZ76" s="180"/>
      <c r="EA76" s="180"/>
      <c r="EB76" s="180"/>
      <c r="EC76" s="180"/>
      <c r="ED76" s="349"/>
      <c r="EE76" s="180"/>
      <c r="EF76" s="180"/>
      <c r="EG76" s="180"/>
      <c r="EH76" s="180"/>
      <c r="EI76" s="180"/>
      <c r="EJ76" s="180"/>
      <c r="EK76" s="180"/>
      <c r="EL76" s="428"/>
      <c r="EM76" s="180"/>
      <c r="EN76" s="180"/>
      <c r="EO76" s="294"/>
      <c r="EP76" s="294"/>
      <c r="EQ76" s="294"/>
      <c r="ER76" s="9"/>
      <c r="ES76" s="180"/>
      <c r="ET76" s="180"/>
      <c r="EU76" s="9"/>
      <c r="EV76" s="180"/>
      <c r="EW76" s="180"/>
      <c r="EX76" s="180"/>
      <c r="EY76" s="9"/>
      <c r="EZ76" s="180"/>
      <c r="FA76" s="180"/>
      <c r="FB76" s="9"/>
      <c r="FC76" s="180"/>
      <c r="FD76" s="180"/>
      <c r="FE76" s="349"/>
      <c r="FF76" s="180"/>
      <c r="FG76" s="180"/>
      <c r="FH76" s="180"/>
      <c r="FI76" s="180"/>
      <c r="FJ76" s="180"/>
      <c r="FK76" s="180"/>
      <c r="FL76" s="180"/>
      <c r="FM76" s="180"/>
      <c r="FN76" s="184"/>
      <c r="FO76" s="184"/>
      <c r="FP76" s="184"/>
      <c r="FQ76" s="184"/>
      <c r="FR76" s="184"/>
      <c r="FS76" s="184"/>
      <c r="FT76" s="184"/>
      <c r="FU76" s="184"/>
      <c r="FV76" s="184"/>
      <c r="FW76" s="184"/>
      <c r="FX76" s="184"/>
      <c r="FY76" s="184"/>
      <c r="FZ76" s="184"/>
      <c r="GA76" s="184"/>
      <c r="GB76" s="184"/>
      <c r="GC76" s="184"/>
      <c r="GD76" s="184"/>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row>
    <row r="77" spans="1:160" ht="12" customHeight="1">
      <c r="A77" s="889" t="s">
        <v>377</v>
      </c>
      <c r="B77" s="116"/>
      <c r="C77" s="116"/>
      <c r="D77" s="152"/>
      <c r="G77" s="9"/>
      <c r="H77" s="152"/>
      <c r="I77" s="152"/>
      <c r="K77" s="349"/>
      <c r="L77" s="180"/>
      <c r="M77" s="163"/>
      <c r="N77" s="180"/>
      <c r="O77" s="180"/>
      <c r="P77" s="9"/>
      <c r="Q77" s="180"/>
      <c r="R77" s="180"/>
      <c r="AC77" s="349"/>
      <c r="AE77" s="9"/>
      <c r="AG77" s="9"/>
      <c r="AH77" s="206"/>
      <c r="AI77" s="225"/>
      <c r="AJ77" s="225"/>
      <c r="AK77" s="206"/>
      <c r="AL77" s="206"/>
      <c r="AM77" s="225"/>
      <c r="AN77" s="9"/>
      <c r="AO77" s="9"/>
      <c r="AP77" s="9"/>
      <c r="AQ77" s="9"/>
      <c r="AR77" s="9"/>
      <c r="AS77" s="9"/>
      <c r="AT77" s="9"/>
      <c r="AU77" s="9"/>
      <c r="BR77" s="9"/>
      <c r="BS77" s="9"/>
      <c r="BU77" s="349"/>
      <c r="CE77" s="9"/>
      <c r="CF77" s="225"/>
      <c r="CH77" s="225"/>
      <c r="CI77" s="225"/>
      <c r="CJ77" s="225"/>
      <c r="CK77" s="225"/>
      <c r="CM77" s="225"/>
      <c r="CN77" s="9"/>
      <c r="CO77" s="349"/>
      <c r="DI77" s="349"/>
      <c r="DM77" s="375"/>
      <c r="DP77" s="180"/>
      <c r="DR77" s="205"/>
      <c r="DS77" s="180"/>
      <c r="DW77" s="349"/>
      <c r="EU77" s="180"/>
      <c r="EY77" s="180"/>
      <c r="FA77" s="9"/>
      <c r="FB77" s="180"/>
      <c r="FD77" s="9"/>
    </row>
    <row r="78" spans="1:166" ht="12.75">
      <c r="A78" s="889" t="s">
        <v>371</v>
      </c>
      <c r="E78" s="889" t="s">
        <v>377</v>
      </c>
      <c r="N78" s="188"/>
      <c r="O78" s="188"/>
      <c r="P78" s="188"/>
      <c r="Q78" s="188"/>
      <c r="R78" s="188"/>
      <c r="BJ78" s="449"/>
      <c r="BK78" s="449"/>
      <c r="BL78" s="449"/>
      <c r="BM78" s="449"/>
      <c r="BN78" s="449"/>
      <c r="BQ78" s="9"/>
      <c r="BR78" s="9"/>
      <c r="BU78" s="9"/>
      <c r="BW78" s="180"/>
      <c r="BZ78" s="180"/>
      <c r="CA78" s="449"/>
      <c r="CB78" s="449"/>
      <c r="CE78" s="450"/>
      <c r="CF78" s="451"/>
      <c r="CG78" s="449"/>
      <c r="CH78" s="450"/>
      <c r="CI78" s="451"/>
      <c r="CJ78" s="449"/>
      <c r="CK78" s="449"/>
      <c r="DL78" s="9"/>
      <c r="DM78" s="375"/>
      <c r="DO78" s="9"/>
      <c r="DP78" s="180"/>
      <c r="DS78" s="180"/>
      <c r="ED78" s="180"/>
      <c r="EN78" s="9"/>
      <c r="ER78" s="180"/>
      <c r="EX78" s="9"/>
      <c r="EY78" s="180"/>
      <c r="FB78" s="180"/>
      <c r="FJ78" s="9"/>
    </row>
    <row r="79" spans="5:169" ht="12.75">
      <c r="E79" s="1334"/>
      <c r="F79" s="1318"/>
      <c r="G79" s="1334"/>
      <c r="H79" s="1334"/>
      <c r="N79" s="188"/>
      <c r="O79" s="188"/>
      <c r="P79" s="188"/>
      <c r="Q79" s="188"/>
      <c r="R79" s="188"/>
      <c r="BT79" s="9"/>
      <c r="BU79" s="9"/>
      <c r="BW79" s="180"/>
      <c r="BY79" s="9"/>
      <c r="CB79" s="180"/>
      <c r="CE79" s="450"/>
      <c r="CK79" s="449"/>
      <c r="CL79" s="450"/>
      <c r="CM79" s="450"/>
      <c r="DG79" s="9"/>
      <c r="DI79" s="180"/>
      <c r="DJ79" s="9"/>
      <c r="DP79" s="180"/>
      <c r="DS79" s="180"/>
      <c r="ED79" s="180"/>
      <c r="EL79" s="9"/>
      <c r="ER79" s="180"/>
      <c r="EU79" s="180"/>
      <c r="EV79" s="9"/>
      <c r="EY79" s="180"/>
      <c r="FB79" s="180"/>
      <c r="FH79" s="9"/>
      <c r="FM79" s="9"/>
    </row>
    <row r="80" spans="5:158" ht="12.75">
      <c r="E80" s="1337"/>
      <c r="F80" s="1318" t="s">
        <v>370</v>
      </c>
      <c r="G80" s="1338" t="s">
        <v>165</v>
      </c>
      <c r="H80" s="1339" t="s">
        <v>88</v>
      </c>
      <c r="N80" s="188"/>
      <c r="O80" s="188"/>
      <c r="P80" s="188"/>
      <c r="Q80" s="188"/>
      <c r="R80" s="188"/>
      <c r="BQ80" s="9"/>
      <c r="BR80" s="9"/>
      <c r="BU80" s="9"/>
      <c r="BW80" s="180"/>
      <c r="BZ80" s="180"/>
      <c r="CA80" s="180"/>
      <c r="CB80" s="180"/>
      <c r="CL80" s="450"/>
      <c r="CM80" s="450"/>
      <c r="DI80" s="180"/>
      <c r="DL80" s="9"/>
      <c r="DM80" s="375"/>
      <c r="DO80" s="9"/>
      <c r="DP80" s="180"/>
      <c r="DR80" s="9"/>
      <c r="DS80" s="180"/>
      <c r="ED80" s="180"/>
      <c r="EQ80" s="9"/>
      <c r="ER80" s="180"/>
      <c r="EU80" s="180"/>
      <c r="EX80" s="9"/>
      <c r="EY80" s="180"/>
      <c r="FA80" s="9"/>
      <c r="FB80" s="180"/>
    </row>
    <row r="81" spans="5:164" ht="12.75">
      <c r="E81" s="1317" t="s">
        <v>211</v>
      </c>
      <c r="F81" s="1340">
        <v>459.602418422737</v>
      </c>
      <c r="G81" s="1340">
        <v>140.71277761270417</v>
      </c>
      <c r="H81" s="1340">
        <f aca="true" t="shared" si="2" ref="H81:H101">G81+F81</f>
        <v>600.3151960354412</v>
      </c>
      <c r="N81" s="188"/>
      <c r="O81" s="188"/>
      <c r="P81" s="188"/>
      <c r="Q81" s="188"/>
      <c r="R81" s="188"/>
      <c r="BQ81" s="9"/>
      <c r="BR81" s="9"/>
      <c r="BT81" s="9"/>
      <c r="BU81" s="9"/>
      <c r="BW81" s="180"/>
      <c r="BZ81" s="180"/>
      <c r="CA81" s="180"/>
      <c r="CB81" s="180"/>
      <c r="CF81" s="450"/>
      <c r="CG81" s="450"/>
      <c r="CH81" s="450"/>
      <c r="CI81" s="450"/>
      <c r="CJ81" s="450"/>
      <c r="CL81" s="450"/>
      <c r="CM81" s="450"/>
      <c r="DG81" s="9"/>
      <c r="DI81" s="180"/>
      <c r="DJ81" s="9"/>
      <c r="DP81" s="180"/>
      <c r="DS81" s="180"/>
      <c r="ED81" s="180"/>
      <c r="EL81" s="9"/>
      <c r="ER81" s="180"/>
      <c r="EU81" s="180"/>
      <c r="EV81" s="9"/>
      <c r="EY81" s="180"/>
      <c r="FB81" s="180"/>
      <c r="FH81" s="9"/>
    </row>
    <row r="82" spans="5:164" ht="12.75">
      <c r="E82" s="1317" t="s">
        <v>214</v>
      </c>
      <c r="F82" s="1340">
        <v>367.8766962700342</v>
      </c>
      <c r="G82" s="1340">
        <v>129.77330680146144</v>
      </c>
      <c r="H82" s="1340">
        <f t="shared" si="2"/>
        <v>497.65000307149563</v>
      </c>
      <c r="N82" s="188"/>
      <c r="O82" s="188"/>
      <c r="P82" s="188"/>
      <c r="Q82" s="188"/>
      <c r="R82" s="188"/>
      <c r="BQ82" s="9"/>
      <c r="BR82" s="9"/>
      <c r="BT82" s="9"/>
      <c r="BU82" s="9"/>
      <c r="BW82" s="180"/>
      <c r="BZ82" s="180"/>
      <c r="CA82" s="180"/>
      <c r="CB82" s="180"/>
      <c r="CE82" s="450"/>
      <c r="CF82" s="450"/>
      <c r="CG82" s="450"/>
      <c r="CH82" s="450"/>
      <c r="CI82" s="450"/>
      <c r="CJ82" s="450"/>
      <c r="CK82" s="450"/>
      <c r="CL82" s="450"/>
      <c r="CM82" s="450"/>
      <c r="DG82" s="9"/>
      <c r="DI82" s="180"/>
      <c r="DJ82" s="9"/>
      <c r="DP82" s="180"/>
      <c r="DS82" s="180"/>
      <c r="ED82" s="180"/>
      <c r="EL82" s="9"/>
      <c r="ER82" s="180"/>
      <c r="EU82" s="180"/>
      <c r="EV82" s="9"/>
      <c r="EY82" s="180"/>
      <c r="FB82" s="180"/>
      <c r="FH82" s="9"/>
    </row>
    <row r="83" spans="5:164" ht="12.75">
      <c r="E83" s="1317" t="s">
        <v>218</v>
      </c>
      <c r="F83" s="1340">
        <v>374.98354656844475</v>
      </c>
      <c r="G83" s="1340">
        <v>115.13101067213735</v>
      </c>
      <c r="H83" s="1340">
        <f t="shared" si="2"/>
        <v>490.1145572405821</v>
      </c>
      <c r="N83" s="188"/>
      <c r="O83" s="188"/>
      <c r="P83" s="188"/>
      <c r="Q83" s="188"/>
      <c r="R83" s="188"/>
      <c r="BQ83" s="9"/>
      <c r="BR83" s="9"/>
      <c r="BT83" s="9"/>
      <c r="BU83" s="9"/>
      <c r="BW83" s="180"/>
      <c r="BZ83" s="180"/>
      <c r="CA83" s="180"/>
      <c r="CB83" s="180"/>
      <c r="CE83" s="450"/>
      <c r="CF83" s="450"/>
      <c r="CG83" s="450"/>
      <c r="CH83" s="450"/>
      <c r="CI83" s="450"/>
      <c r="CJ83" s="450"/>
      <c r="CK83" s="450"/>
      <c r="CL83" s="450"/>
      <c r="CM83" s="450"/>
      <c r="DG83" s="9"/>
      <c r="DI83" s="180"/>
      <c r="DJ83" s="9"/>
      <c r="DP83" s="180"/>
      <c r="DS83" s="180"/>
      <c r="ED83" s="180"/>
      <c r="EL83" s="9"/>
      <c r="ER83" s="180"/>
      <c r="EU83" s="180"/>
      <c r="EV83" s="9"/>
      <c r="EY83" s="180"/>
      <c r="FB83" s="180"/>
      <c r="FH83" s="9"/>
    </row>
    <row r="84" spans="5:164" ht="12.75">
      <c r="E84" s="1317" t="s">
        <v>204</v>
      </c>
      <c r="F84" s="1340">
        <v>367.40343319268385</v>
      </c>
      <c r="G84" s="1340">
        <v>119.89407318612062</v>
      </c>
      <c r="H84" s="1340">
        <f t="shared" si="2"/>
        <v>487.2975063788045</v>
      </c>
      <c r="N84" s="188"/>
      <c r="O84" s="188"/>
      <c r="P84" s="188"/>
      <c r="Q84" s="188"/>
      <c r="R84" s="188"/>
      <c r="BQ84" s="9"/>
      <c r="BR84" s="9"/>
      <c r="BT84" s="9"/>
      <c r="BU84" s="9"/>
      <c r="BW84" s="180"/>
      <c r="BZ84" s="180"/>
      <c r="CA84" s="180"/>
      <c r="CB84" s="180"/>
      <c r="CE84" s="450"/>
      <c r="CK84" s="450"/>
      <c r="CL84" s="450"/>
      <c r="CM84" s="450"/>
      <c r="DG84" s="9"/>
      <c r="DI84" s="180"/>
      <c r="DJ84" s="9"/>
      <c r="DP84" s="180"/>
      <c r="DS84" s="180"/>
      <c r="ED84" s="180"/>
      <c r="EL84" s="9"/>
      <c r="ER84" s="180"/>
      <c r="EU84" s="180"/>
      <c r="EV84" s="9"/>
      <c r="EY84" s="180"/>
      <c r="FB84" s="180"/>
      <c r="FH84" s="9"/>
    </row>
    <row r="85" spans="5:164" ht="12.75">
      <c r="E85" s="1317" t="s">
        <v>203</v>
      </c>
      <c r="F85" s="1340">
        <v>369.23847036494453</v>
      </c>
      <c r="G85" s="1340">
        <v>113.15946856800582</v>
      </c>
      <c r="H85" s="1340">
        <f t="shared" si="2"/>
        <v>482.39793893295035</v>
      </c>
      <c r="N85" s="188"/>
      <c r="O85" s="188"/>
      <c r="P85" s="188"/>
      <c r="Q85" s="188"/>
      <c r="R85" s="188"/>
      <c r="BQ85" s="9"/>
      <c r="BR85" s="9"/>
      <c r="BT85" s="9"/>
      <c r="BU85" s="9"/>
      <c r="BW85" s="180"/>
      <c r="BZ85" s="180"/>
      <c r="CA85" s="180"/>
      <c r="CB85" s="180"/>
      <c r="DG85" s="9"/>
      <c r="DI85" s="180"/>
      <c r="DJ85" s="9"/>
      <c r="DP85" s="180"/>
      <c r="DS85" s="180"/>
      <c r="ED85" s="180"/>
      <c r="EL85" s="9"/>
      <c r="ER85" s="180"/>
      <c r="EU85" s="180"/>
      <c r="EV85" s="9"/>
      <c r="EY85" s="180"/>
      <c r="FB85" s="180"/>
      <c r="FH85" s="9"/>
    </row>
    <row r="86" spans="5:164" ht="12.75">
      <c r="E86" s="1317" t="s">
        <v>215</v>
      </c>
      <c r="F86" s="1340">
        <v>355.25339756548783</v>
      </c>
      <c r="G86" s="1340">
        <v>112.11225314808179</v>
      </c>
      <c r="H86" s="1340">
        <f t="shared" si="2"/>
        <v>467.3656507135696</v>
      </c>
      <c r="N86" s="188"/>
      <c r="O86" s="188"/>
      <c r="P86" s="188"/>
      <c r="Q86" s="188"/>
      <c r="R86" s="188"/>
      <c r="BT86" s="9"/>
      <c r="BU86" s="9"/>
      <c r="DG86" s="9"/>
      <c r="DI86" s="180"/>
      <c r="DJ86" s="9"/>
      <c r="DP86" s="180"/>
      <c r="DS86" s="180"/>
      <c r="ED86" s="180"/>
      <c r="EL86" s="9"/>
      <c r="ER86" s="180"/>
      <c r="EU86" s="180"/>
      <c r="EV86" s="9"/>
      <c r="EY86" s="180"/>
      <c r="FB86" s="180"/>
      <c r="FH86" s="9"/>
    </row>
    <row r="87" spans="5:18" ht="12.75">
      <c r="E87" s="1317" t="s">
        <v>223</v>
      </c>
      <c r="F87" s="1340">
        <v>343.32124763231764</v>
      </c>
      <c r="G87" s="1340">
        <v>114.78665999950661</v>
      </c>
      <c r="H87" s="1340">
        <f t="shared" si="2"/>
        <v>458.1079076318242</v>
      </c>
      <c r="N87" s="188"/>
      <c r="O87" s="188"/>
      <c r="P87" s="188"/>
      <c r="Q87" s="188"/>
      <c r="R87" s="188"/>
    </row>
    <row r="88" spans="5:18" ht="12.75">
      <c r="E88" s="1317" t="s">
        <v>216</v>
      </c>
      <c r="F88" s="1340">
        <v>362.1478515616665</v>
      </c>
      <c r="G88" s="1340">
        <v>85.11395962156419</v>
      </c>
      <c r="H88" s="1340">
        <f t="shared" si="2"/>
        <v>447.26181118323075</v>
      </c>
      <c r="N88" s="188"/>
      <c r="O88" s="188"/>
      <c r="P88" s="188"/>
      <c r="Q88" s="188"/>
      <c r="R88" s="188"/>
    </row>
    <row r="89" spans="5:18" ht="12.75">
      <c r="E89" s="1317" t="s">
        <v>207</v>
      </c>
      <c r="F89" s="1340">
        <v>362.09623704323855</v>
      </c>
      <c r="G89" s="1340">
        <v>84.89429869791043</v>
      </c>
      <c r="H89" s="1340">
        <f t="shared" si="2"/>
        <v>446.99053574114896</v>
      </c>
      <c r="N89" s="188"/>
      <c r="O89" s="188"/>
      <c r="R89" s="188"/>
    </row>
    <row r="90" spans="5:18" ht="12.75">
      <c r="E90" s="1317" t="s">
        <v>210</v>
      </c>
      <c r="F90" s="1340">
        <v>322.92414820990257</v>
      </c>
      <c r="G90" s="1340">
        <v>109.0960821329127</v>
      </c>
      <c r="H90" s="1340">
        <f t="shared" si="2"/>
        <v>432.02023034281524</v>
      </c>
      <c r="N90" s="188"/>
      <c r="O90" s="188"/>
      <c r="R90" s="188"/>
    </row>
    <row r="91" spans="5:18" ht="12.75">
      <c r="E91" s="1317" t="s">
        <v>212</v>
      </c>
      <c r="F91" s="1340">
        <v>352.2767760075132</v>
      </c>
      <c r="G91" s="1340">
        <v>76.77147595384129</v>
      </c>
      <c r="H91" s="1340">
        <f t="shared" si="2"/>
        <v>429.0482519613545</v>
      </c>
      <c r="N91" s="188"/>
      <c r="O91" s="188"/>
      <c r="P91" s="188"/>
      <c r="Q91" s="188"/>
      <c r="R91" s="188"/>
    </row>
    <row r="92" spans="5:18" ht="12.75">
      <c r="E92" s="1317" t="s">
        <v>209</v>
      </c>
      <c r="F92" s="1340">
        <v>356.7108989120347</v>
      </c>
      <c r="G92" s="1340">
        <v>58.13234974274344</v>
      </c>
      <c r="H92" s="1340">
        <f t="shared" si="2"/>
        <v>414.8432486547781</v>
      </c>
      <c r="N92" s="188"/>
      <c r="O92" s="188"/>
      <c r="P92" s="188"/>
      <c r="Q92" s="188"/>
      <c r="R92" s="188"/>
    </row>
    <row r="93" spans="5:18" ht="12.75">
      <c r="E93" s="1317" t="s">
        <v>202</v>
      </c>
      <c r="F93" s="1340">
        <v>313.4203342408662</v>
      </c>
      <c r="G93" s="1340">
        <v>97.03811152210503</v>
      </c>
      <c r="H93" s="1340">
        <f t="shared" si="2"/>
        <v>410.4584457629712</v>
      </c>
      <c r="N93" s="188"/>
      <c r="O93" s="188"/>
      <c r="P93" s="188"/>
      <c r="Q93" s="188"/>
      <c r="R93" s="188"/>
    </row>
    <row r="94" spans="5:18" ht="12.75">
      <c r="E94" s="1317" t="s">
        <v>201</v>
      </c>
      <c r="F94" s="1340">
        <v>330.61473916126124</v>
      </c>
      <c r="G94" s="1340">
        <v>70.65126239099203</v>
      </c>
      <c r="H94" s="1340">
        <f t="shared" si="2"/>
        <v>401.2660015522533</v>
      </c>
      <c r="K94" s="180"/>
      <c r="L94" s="381"/>
      <c r="O94" s="188"/>
      <c r="R94" s="188"/>
    </row>
    <row r="95" spans="5:8" ht="12.75">
      <c r="E95" s="1317" t="s">
        <v>213</v>
      </c>
      <c r="F95" s="1340">
        <v>324.5499475741273</v>
      </c>
      <c r="G95" s="1340">
        <v>72.84733796465338</v>
      </c>
      <c r="H95" s="1340">
        <f t="shared" si="2"/>
        <v>397.3972855387807</v>
      </c>
    </row>
    <row r="96" spans="5:8" ht="12.75">
      <c r="E96" s="1317" t="s">
        <v>220</v>
      </c>
      <c r="F96" s="1340">
        <v>331.44104386438573</v>
      </c>
      <c r="G96" s="1340">
        <v>65.2325664129706</v>
      </c>
      <c r="H96" s="1340">
        <f t="shared" si="2"/>
        <v>396.6736102773563</v>
      </c>
    </row>
    <row r="97" spans="5:8" ht="12.75">
      <c r="E97" s="1317" t="s">
        <v>206</v>
      </c>
      <c r="F97" s="1340">
        <v>337.9307107709592</v>
      </c>
      <c r="G97" s="1340">
        <v>55.90804555420424</v>
      </c>
      <c r="H97" s="1340">
        <f t="shared" si="2"/>
        <v>393.83875632516344</v>
      </c>
    </row>
    <row r="98" spans="5:8" ht="12.75">
      <c r="E98" s="1317" t="s">
        <v>221</v>
      </c>
      <c r="F98" s="1340">
        <v>305.13845751111603</v>
      </c>
      <c r="G98" s="1340">
        <v>80.53972314820903</v>
      </c>
      <c r="H98" s="1340">
        <f t="shared" si="2"/>
        <v>385.67818065932505</v>
      </c>
    </row>
    <row r="99" spans="5:8" ht="12.75">
      <c r="E99" s="1317" t="s">
        <v>205</v>
      </c>
      <c r="F99" s="1340">
        <v>306.96227350753384</v>
      </c>
      <c r="G99" s="1340">
        <v>74.34613770741942</v>
      </c>
      <c r="H99" s="1340">
        <f t="shared" si="2"/>
        <v>381.30841121495325</v>
      </c>
    </row>
    <row r="100" spans="5:8" ht="12.75">
      <c r="E100" s="1317" t="s">
        <v>217</v>
      </c>
      <c r="F100" s="1340">
        <v>288.47341659982175</v>
      </c>
      <c r="G100" s="1340">
        <v>92.44492503215966</v>
      </c>
      <c r="H100" s="1340">
        <f t="shared" si="2"/>
        <v>380.91834163198143</v>
      </c>
    </row>
    <row r="101" spans="5:8" ht="12.75">
      <c r="E101" s="1317" t="s">
        <v>219</v>
      </c>
      <c r="F101" s="1340">
        <v>294.20989164492875</v>
      </c>
      <c r="G101" s="1340">
        <v>86.15742190342418</v>
      </c>
      <c r="H101" s="1340">
        <f t="shared" si="2"/>
        <v>380.3673135483529</v>
      </c>
    </row>
    <row r="102" spans="5:7" ht="12.75">
      <c r="E102" s="6"/>
      <c r="F102" s="6"/>
      <c r="G102" s="6"/>
    </row>
    <row r="103" spans="5:7" ht="12.75">
      <c r="E103" s="6"/>
      <c r="F103" s="6"/>
      <c r="G103" s="6"/>
    </row>
    <row r="104" spans="5:7" ht="12.75">
      <c r="E104" s="6"/>
      <c r="F104" s="6"/>
      <c r="G104" s="6"/>
    </row>
    <row r="106" ht="12.75">
      <c r="B106" s="180">
        <v>0</v>
      </c>
    </row>
  </sheetData>
  <mergeCells count="5">
    <mergeCell ref="E5:G5"/>
    <mergeCell ref="B5:D5"/>
    <mergeCell ref="B43:C43"/>
    <mergeCell ref="B44:B45"/>
    <mergeCell ref="C44:C45"/>
  </mergeCells>
  <hyperlinks>
    <hyperlink ref="H1" location="Sommaire!A13" display="Sommaire!A13"/>
  </hyperlinks>
  <printOptions/>
  <pageMargins left="0.75" right="0.75" top="1" bottom="1" header="0.4921259845" footer="0.4921259845"/>
  <pageSetup horizontalDpi="600" verticalDpi="600" orientation="portrait" paperSize="9" scale="55"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xl/worksheets/sheet8.xml><?xml version="1.0" encoding="utf-8"?>
<worksheet xmlns="http://schemas.openxmlformats.org/spreadsheetml/2006/main" xmlns:r="http://schemas.openxmlformats.org/officeDocument/2006/relationships">
  <sheetPr codeName="Feuil8">
    <tabColor indexed="45"/>
  </sheetPr>
  <dimension ref="A1:P109"/>
  <sheetViews>
    <sheetView tabSelected="1" view="pageBreakPreview" zoomScale="80" zoomScaleSheetLayoutView="80" workbookViewId="0" topLeftCell="A1">
      <selection activeCell="A3" sqref="A3:J3"/>
    </sheetView>
  </sheetViews>
  <sheetFormatPr defaultColWidth="11.421875" defaultRowHeight="12.75"/>
  <cols>
    <col min="1" max="1" width="27.00390625" style="0" customWidth="1"/>
    <col min="2" max="2" width="12.28125" style="0" customWidth="1"/>
    <col min="3" max="4" width="11.140625" style="0" customWidth="1"/>
    <col min="5" max="5" width="12.140625" style="0" customWidth="1"/>
    <col min="6" max="11" width="11.140625" style="0" customWidth="1"/>
    <col min="12" max="13" width="13.00390625" style="0" customWidth="1"/>
    <col min="14" max="14" width="21.00390625" style="0" customWidth="1"/>
    <col min="15" max="16384" width="13.00390625" style="0" customWidth="1"/>
  </cols>
  <sheetData>
    <row r="1" spans="1:11" ht="20.25">
      <c r="A1" s="671" t="s">
        <v>321</v>
      </c>
      <c r="B1" s="569"/>
      <c r="C1" s="569"/>
      <c r="D1" s="569"/>
      <c r="E1" s="570"/>
      <c r="F1" s="569"/>
      <c r="G1" s="569"/>
      <c r="H1" s="569"/>
      <c r="I1" s="569"/>
      <c r="K1" s="7" t="s">
        <v>164</v>
      </c>
    </row>
    <row r="2" spans="1:10" ht="18">
      <c r="A2" s="771" t="s">
        <v>438</v>
      </c>
      <c r="B2" s="777"/>
      <c r="C2" s="777"/>
      <c r="D2" s="777"/>
      <c r="E2" s="777"/>
      <c r="F2" s="777"/>
      <c r="G2" s="777"/>
      <c r="H2" s="777"/>
      <c r="I2" s="777"/>
      <c r="J2" s="572"/>
    </row>
    <row r="3" spans="1:11" ht="18">
      <c r="A3" s="572"/>
      <c r="B3" s="18"/>
      <c r="C3" s="18"/>
      <c r="D3" s="18"/>
      <c r="E3" s="18"/>
      <c r="F3" s="18"/>
      <c r="G3" s="18"/>
      <c r="H3" s="18"/>
      <c r="I3" s="18"/>
      <c r="K3" s="861"/>
    </row>
    <row r="4" spans="1:11" ht="12.75" customHeight="1">
      <c r="A4" s="1111" t="s">
        <v>194</v>
      </c>
      <c r="B4" s="809"/>
      <c r="C4" s="18"/>
      <c r="D4" s="18"/>
      <c r="E4" s="18"/>
      <c r="F4" s="18"/>
      <c r="G4" s="18"/>
      <c r="H4" s="18"/>
      <c r="I4" s="24"/>
      <c r="K4" s="861"/>
    </row>
    <row r="5" spans="1:11" ht="12.75">
      <c r="A5" s="573"/>
      <c r="B5" s="1389" t="s">
        <v>466</v>
      </c>
      <c r="C5" s="1463"/>
      <c r="D5" s="1389" t="s">
        <v>467</v>
      </c>
      <c r="E5" s="1463"/>
      <c r="F5" s="1389" t="s">
        <v>468</v>
      </c>
      <c r="G5" s="1464"/>
      <c r="H5" s="892" t="s">
        <v>277</v>
      </c>
      <c r="I5" s="1099"/>
      <c r="J5" s="1099"/>
      <c r="K5" s="1100"/>
    </row>
    <row r="6" spans="1:11" ht="12.75">
      <c r="A6" s="36" t="s">
        <v>195</v>
      </c>
      <c r="B6" s="1167"/>
      <c r="C6" s="1168"/>
      <c r="D6" s="1465"/>
      <c r="E6" s="1466"/>
      <c r="F6" s="1465" t="s">
        <v>471</v>
      </c>
      <c r="G6" s="1466"/>
      <c r="H6" s="1450" t="s">
        <v>278</v>
      </c>
      <c r="I6" s="1450"/>
      <c r="J6" s="1101" t="s">
        <v>279</v>
      </c>
      <c r="K6" s="1102"/>
    </row>
    <row r="7" spans="1:14" ht="12.75">
      <c r="A7" s="576"/>
      <c r="B7" s="1169">
        <v>2012</v>
      </c>
      <c r="C7" s="1170" t="s">
        <v>447</v>
      </c>
      <c r="D7" s="1169">
        <v>2012</v>
      </c>
      <c r="E7" s="1170" t="s">
        <v>447</v>
      </c>
      <c r="F7" s="1169">
        <v>2012</v>
      </c>
      <c r="G7" s="1170" t="s">
        <v>447</v>
      </c>
      <c r="H7" s="471">
        <v>2012</v>
      </c>
      <c r="I7" s="472" t="s">
        <v>447</v>
      </c>
      <c r="J7" s="471">
        <v>2012</v>
      </c>
      <c r="K7" s="472" t="s">
        <v>447</v>
      </c>
      <c r="M7" s="865"/>
      <c r="N7" s="864"/>
    </row>
    <row r="8" spans="1:15" ht="12.75">
      <c r="A8" s="577" t="s">
        <v>201</v>
      </c>
      <c r="B8" s="270">
        <f>'T5'!D8</f>
        <v>310.24985499999997</v>
      </c>
      <c r="C8" s="898">
        <f>'T5'!E8</f>
        <v>-0.05756401962253177</v>
      </c>
      <c r="D8" s="270">
        <v>116.93129300000001</v>
      </c>
      <c r="E8" s="898">
        <v>-0.1466791276067302</v>
      </c>
      <c r="F8" s="270">
        <f>B8-D8</f>
        <v>193.31856199999996</v>
      </c>
      <c r="G8" s="898">
        <v>0.005981691142735501</v>
      </c>
      <c r="H8" s="270">
        <v>55</v>
      </c>
      <c r="I8" s="898">
        <v>0.0185185185185186</v>
      </c>
      <c r="J8" s="270">
        <v>99.91856200000001</v>
      </c>
      <c r="K8" s="898">
        <v>-0.15229189989509206</v>
      </c>
      <c r="M8" s="713"/>
      <c r="N8" s="713"/>
      <c r="O8" s="742"/>
    </row>
    <row r="9" spans="1:15" s="506" customFormat="1" ht="12.75">
      <c r="A9" s="578" t="s">
        <v>202</v>
      </c>
      <c r="B9" s="108">
        <f>'T5'!D9</f>
        <v>562.51</v>
      </c>
      <c r="C9" s="293">
        <f>'T5'!E9</f>
        <v>-0.010853165741134818</v>
      </c>
      <c r="D9" s="108">
        <v>223.419</v>
      </c>
      <c r="E9" s="293">
        <v>-0.046969244550612126</v>
      </c>
      <c r="F9" s="108">
        <f aca="true" t="shared" si="0" ref="F9:F37">B9-D9</f>
        <v>339.091</v>
      </c>
      <c r="G9" s="293">
        <v>0.01447710110934275</v>
      </c>
      <c r="H9" s="108">
        <v>98.72</v>
      </c>
      <c r="I9" s="293">
        <v>0.036822316045959536</v>
      </c>
      <c r="J9" s="108">
        <v>172.567</v>
      </c>
      <c r="K9" s="293">
        <v>-0.1611477848316628</v>
      </c>
      <c r="M9" s="713"/>
      <c r="N9" s="713"/>
      <c r="O9" s="742"/>
    </row>
    <row r="10" spans="1:15" ht="12.75">
      <c r="A10" s="579" t="s">
        <v>203</v>
      </c>
      <c r="B10" s="270">
        <f>'T5'!D10</f>
        <v>257.7</v>
      </c>
      <c r="C10" s="271">
        <f>'T5'!E10</f>
        <v>-0.0813351788241321</v>
      </c>
      <c r="D10" s="270">
        <v>101.3</v>
      </c>
      <c r="E10" s="271">
        <v>-0.21776061776061773</v>
      </c>
      <c r="F10" s="270">
        <f t="shared" si="0"/>
        <v>156.39999999999998</v>
      </c>
      <c r="G10" s="271">
        <v>0.03565320246649928</v>
      </c>
      <c r="H10" s="270">
        <v>45.9</v>
      </c>
      <c r="I10" s="271">
        <v>0.06744186046511635</v>
      </c>
      <c r="J10" s="270">
        <v>94</v>
      </c>
      <c r="K10" s="271">
        <v>0.016042632197658113</v>
      </c>
      <c r="M10" s="713"/>
      <c r="N10" s="713"/>
      <c r="O10" s="742"/>
    </row>
    <row r="11" spans="1:15" s="506" customFormat="1" ht="12.75">
      <c r="A11" s="578" t="s">
        <v>204</v>
      </c>
      <c r="B11" s="108">
        <f>'T5'!D11</f>
        <v>318.663455</v>
      </c>
      <c r="C11" s="293">
        <f>'T5'!E11</f>
        <v>0.11603443886776121</v>
      </c>
      <c r="D11" s="108">
        <v>118.776659</v>
      </c>
      <c r="E11" s="293">
        <v>0.09888021345113485</v>
      </c>
      <c r="F11" s="108">
        <f t="shared" si="0"/>
        <v>199.886796</v>
      </c>
      <c r="G11" s="293">
        <v>0.1264838721121344</v>
      </c>
      <c r="H11" s="108">
        <v>60.237876</v>
      </c>
      <c r="I11" s="293">
        <v>0.0772619135482211</v>
      </c>
      <c r="J11" s="108">
        <v>102.113489</v>
      </c>
      <c r="K11" s="293">
        <v>-0.017842076652772376</v>
      </c>
      <c r="M11" s="713"/>
      <c r="N11" s="713"/>
      <c r="O11" s="742"/>
    </row>
    <row r="12" spans="1:15" ht="12.75">
      <c r="A12" s="579" t="s">
        <v>205</v>
      </c>
      <c r="B12" s="270">
        <f>'T5'!D12</f>
        <v>564.43</v>
      </c>
      <c r="C12" s="271">
        <f>'T5'!E12</f>
        <v>0.09608699873774151</v>
      </c>
      <c r="D12" s="270">
        <v>194.43</v>
      </c>
      <c r="E12" s="271">
        <v>-0.049242053789731004</v>
      </c>
      <c r="F12" s="270">
        <f t="shared" si="0"/>
        <v>369.99999999999994</v>
      </c>
      <c r="G12" s="271">
        <v>0.19181832823320977</v>
      </c>
      <c r="H12" s="270">
        <v>112</v>
      </c>
      <c r="I12" s="271">
        <v>0.25</v>
      </c>
      <c r="J12" s="270">
        <v>188.7</v>
      </c>
      <c r="K12" s="271">
        <v>0.004524886877828038</v>
      </c>
      <c r="M12" s="713"/>
      <c r="N12" s="713"/>
      <c r="O12" s="742"/>
    </row>
    <row r="13" spans="1:15" s="506" customFormat="1" ht="12.75">
      <c r="A13" s="578" t="s">
        <v>206</v>
      </c>
      <c r="B13" s="108">
        <f>'T5'!D13</f>
        <v>466.363395</v>
      </c>
      <c r="C13" s="293">
        <f>'T5'!E13</f>
        <v>0.08549135315232093</v>
      </c>
      <c r="D13" s="108">
        <v>184.41124100000002</v>
      </c>
      <c r="E13" s="293">
        <v>0.11568541067857963</v>
      </c>
      <c r="F13" s="108">
        <f t="shared" si="0"/>
        <v>281.952154</v>
      </c>
      <c r="G13" s="293">
        <v>0.0666115278682391</v>
      </c>
      <c r="H13" s="108">
        <v>82.41832000000001</v>
      </c>
      <c r="I13" s="293">
        <v>0.2657153387800235</v>
      </c>
      <c r="J13" s="108">
        <v>143</v>
      </c>
      <c r="K13" s="293">
        <v>-0.16545083163116422</v>
      </c>
      <c r="M13" s="713"/>
      <c r="N13" s="713"/>
      <c r="O13" s="742"/>
    </row>
    <row r="14" spans="1:15" ht="12.75">
      <c r="A14" s="579" t="s">
        <v>207</v>
      </c>
      <c r="B14" s="270">
        <f>'T5'!D14</f>
        <v>252.202243</v>
      </c>
      <c r="C14" s="271">
        <f>'T5'!E14</f>
        <v>0.0473776049237109</v>
      </c>
      <c r="D14" s="270">
        <v>92.602243</v>
      </c>
      <c r="E14" s="271">
        <v>-0.039186513659614675</v>
      </c>
      <c r="F14" s="270">
        <f t="shared" si="0"/>
        <v>159.60000000000002</v>
      </c>
      <c r="G14" s="271">
        <v>0.10514835716511461</v>
      </c>
      <c r="H14" s="270">
        <v>39.5</v>
      </c>
      <c r="I14" s="271">
        <v>-0.0369377057174205</v>
      </c>
      <c r="J14" s="270">
        <v>90</v>
      </c>
      <c r="K14" s="271">
        <v>0.022727272727272707</v>
      </c>
      <c r="M14" s="713"/>
      <c r="N14" s="713"/>
      <c r="O14" s="742"/>
    </row>
    <row r="15" spans="1:15" s="506" customFormat="1" ht="12.75">
      <c r="A15" s="68" t="s">
        <v>469</v>
      </c>
      <c r="B15" s="108">
        <f>'T5'!D15</f>
        <v>184.474348</v>
      </c>
      <c r="C15" s="293">
        <f>'T5'!E15</f>
        <v>-0.011085954595146386</v>
      </c>
      <c r="D15" s="108">
        <v>14.569</v>
      </c>
      <c r="E15" s="293">
        <v>-0.09514936960437236</v>
      </c>
      <c r="F15" s="108">
        <f t="shared" si="0"/>
        <v>169.905348</v>
      </c>
      <c r="G15" s="293">
        <v>-0.003144776817888162</v>
      </c>
      <c r="H15" s="108">
        <v>10</v>
      </c>
      <c r="I15" s="293">
        <v>0.05263157894736836</v>
      </c>
      <c r="J15" s="108">
        <v>33.5</v>
      </c>
      <c r="K15" s="293">
        <v>-0.0703740703740704</v>
      </c>
      <c r="M15" s="713"/>
      <c r="N15" s="713"/>
      <c r="O15" s="742"/>
    </row>
    <row r="16" spans="1:15" ht="12.75">
      <c r="A16" s="579" t="s">
        <v>209</v>
      </c>
      <c r="B16" s="270">
        <f>'T5'!D16</f>
        <v>213.1</v>
      </c>
      <c r="C16" s="271">
        <f>'T5'!E16</f>
        <v>0.12157894736842101</v>
      </c>
      <c r="D16" s="270">
        <v>87.2</v>
      </c>
      <c r="E16" s="271">
        <v>0.33333333333333326</v>
      </c>
      <c r="F16" s="270">
        <f t="shared" si="0"/>
        <v>125.89999999999999</v>
      </c>
      <c r="G16" s="271">
        <v>0.010433386837881198</v>
      </c>
      <c r="H16" s="270">
        <v>36.8</v>
      </c>
      <c r="I16" s="271">
        <v>0.022222222222222143</v>
      </c>
      <c r="J16" s="270">
        <v>77.7</v>
      </c>
      <c r="K16" s="271">
        <v>0.003875968992248069</v>
      </c>
      <c r="M16" s="713"/>
      <c r="N16" s="713"/>
      <c r="O16" s="742"/>
    </row>
    <row r="17" spans="1:15" s="506" customFormat="1" ht="12.75">
      <c r="A17" s="578" t="s">
        <v>210</v>
      </c>
      <c r="B17" s="108">
        <f>'T5'!D17</f>
        <v>436.992</v>
      </c>
      <c r="C17" s="293">
        <f>'T5'!E17</f>
        <v>-0.026409949069391314</v>
      </c>
      <c r="D17" s="108">
        <v>181.916</v>
      </c>
      <c r="E17" s="293">
        <v>-0.05073601928626214</v>
      </c>
      <c r="F17" s="108">
        <f t="shared" si="0"/>
        <v>255.07600000000002</v>
      </c>
      <c r="G17" s="293">
        <v>-0.008285155536202238</v>
      </c>
      <c r="H17" s="108">
        <v>96</v>
      </c>
      <c r="I17" s="293">
        <v>-0.024390243902439046</v>
      </c>
      <c r="J17" s="108">
        <v>132.381</v>
      </c>
      <c r="K17" s="293">
        <v>0.0006803183890060627</v>
      </c>
      <c r="M17" s="713"/>
      <c r="N17" s="713"/>
      <c r="O17" s="742"/>
    </row>
    <row r="18" spans="1:15" ht="12.75">
      <c r="A18" s="579" t="s">
        <v>211</v>
      </c>
      <c r="B18" s="270">
        <f>'T5'!D18</f>
        <v>162.605</v>
      </c>
      <c r="C18" s="271">
        <f>'T5'!E18</f>
        <v>-0.06306539902045516</v>
      </c>
      <c r="D18" s="270">
        <v>51.755</v>
      </c>
      <c r="E18" s="271">
        <v>-0.23552437223042832</v>
      </c>
      <c r="F18" s="270">
        <f t="shared" si="0"/>
        <v>110.85</v>
      </c>
      <c r="G18" s="271">
        <v>0.0472366556447803</v>
      </c>
      <c r="H18" s="270">
        <v>22.6</v>
      </c>
      <c r="I18" s="271">
        <v>0.13</v>
      </c>
      <c r="J18" s="270">
        <v>71</v>
      </c>
      <c r="K18" s="271">
        <v>-0.08974358974358976</v>
      </c>
      <c r="M18" s="713"/>
      <c r="N18" s="713"/>
      <c r="O18" s="742"/>
    </row>
    <row r="19" spans="1:15" s="506" customFormat="1" ht="12.75">
      <c r="A19" s="578" t="s">
        <v>212</v>
      </c>
      <c r="B19" s="108">
        <f>'T5'!D19</f>
        <v>437.15590000000003</v>
      </c>
      <c r="C19" s="293">
        <f>'T5'!E19</f>
        <v>0.02195340899793119</v>
      </c>
      <c r="D19" s="108">
        <v>147.2539</v>
      </c>
      <c r="E19" s="293">
        <v>-0.05249946915637693</v>
      </c>
      <c r="F19" s="108">
        <f t="shared" si="0"/>
        <v>289.90200000000004</v>
      </c>
      <c r="G19" s="293">
        <v>0.06443866760662686</v>
      </c>
      <c r="H19" s="108">
        <v>79.6</v>
      </c>
      <c r="I19" s="293">
        <v>0</v>
      </c>
      <c r="J19" s="108">
        <v>158.702</v>
      </c>
      <c r="K19" s="293">
        <v>-0.02488448682658273</v>
      </c>
      <c r="M19" s="713"/>
      <c r="N19" s="713"/>
      <c r="O19" s="742"/>
    </row>
    <row r="20" spans="1:15" ht="12.75">
      <c r="A20" s="579" t="s">
        <v>213</v>
      </c>
      <c r="B20" s="270">
        <f>'T5'!D20</f>
        <v>493.286</v>
      </c>
      <c r="C20" s="271">
        <f>'T5'!E20</f>
        <v>-0.026845849428085544</v>
      </c>
      <c r="D20" s="270">
        <v>226.686</v>
      </c>
      <c r="E20" s="271">
        <v>-0.057023053819978846</v>
      </c>
      <c r="F20" s="270">
        <f t="shared" si="0"/>
        <v>266.6</v>
      </c>
      <c r="G20" s="271">
        <v>0.0003752345215761732</v>
      </c>
      <c r="H20" s="270">
        <v>82</v>
      </c>
      <c r="I20" s="271">
        <v>0</v>
      </c>
      <c r="J20" s="270">
        <v>158.6</v>
      </c>
      <c r="K20" s="271">
        <v>0.0006309148264984632</v>
      </c>
      <c r="M20" s="713"/>
      <c r="N20" s="713"/>
      <c r="O20" s="742"/>
    </row>
    <row r="21" spans="1:15" s="506" customFormat="1" ht="12.75">
      <c r="A21" s="578" t="s">
        <v>214</v>
      </c>
      <c r="B21" s="108">
        <f>'T5'!D21</f>
        <v>759.0856950000001</v>
      </c>
      <c r="C21" s="293">
        <f>'T5'!E21</f>
        <v>0.012883363946422977</v>
      </c>
      <c r="D21" s="108">
        <v>310.458596</v>
      </c>
      <c r="E21" s="293">
        <v>-0.05522755220889531</v>
      </c>
      <c r="F21" s="108">
        <f t="shared" si="0"/>
        <v>448.6270990000001</v>
      </c>
      <c r="G21" s="293">
        <v>0.0660688254330466</v>
      </c>
      <c r="H21" s="108">
        <v>133</v>
      </c>
      <c r="I21" s="293">
        <v>0</v>
      </c>
      <c r="J21" s="108">
        <v>243.734956</v>
      </c>
      <c r="K21" s="293">
        <v>-0.01757854937243153</v>
      </c>
      <c r="M21" s="713"/>
      <c r="N21" s="713"/>
      <c r="O21" s="742"/>
    </row>
    <row r="22" spans="1:15" ht="12.75">
      <c r="A22" s="579" t="s">
        <v>215</v>
      </c>
      <c r="B22" s="270">
        <f>'T5'!D22</f>
        <v>288.88912</v>
      </c>
      <c r="C22" s="271">
        <f>'T5'!E22</f>
        <v>0.06543977670078616</v>
      </c>
      <c r="D22" s="270">
        <v>114.666708</v>
      </c>
      <c r="E22" s="271">
        <v>-0.056491205553582995</v>
      </c>
      <c r="F22" s="270">
        <f t="shared" si="0"/>
        <v>174.222412</v>
      </c>
      <c r="G22" s="271">
        <v>0.16448545003193726</v>
      </c>
      <c r="H22" s="270">
        <v>43</v>
      </c>
      <c r="I22" s="271">
        <v>0.19444444444444442</v>
      </c>
      <c r="J22" s="270">
        <v>96.22241199999999</v>
      </c>
      <c r="K22" s="271">
        <v>0.001136128887167187</v>
      </c>
      <c r="M22" s="713"/>
      <c r="N22" s="713"/>
      <c r="O22" s="742"/>
    </row>
    <row r="23" spans="1:15" s="506" customFormat="1" ht="12.75">
      <c r="A23" s="578" t="s">
        <v>216</v>
      </c>
      <c r="B23" s="108">
        <f>'T5'!D23</f>
        <v>413.91829</v>
      </c>
      <c r="C23" s="293">
        <f>'T5'!E23</f>
        <v>0.059546639130900525</v>
      </c>
      <c r="D23" s="108">
        <v>208</v>
      </c>
      <c r="E23" s="293">
        <v>0</v>
      </c>
      <c r="F23" s="108">
        <f t="shared" si="0"/>
        <v>205.91829</v>
      </c>
      <c r="G23" s="293">
        <v>0.12735551755869734</v>
      </c>
      <c r="H23" s="108">
        <v>57</v>
      </c>
      <c r="I23" s="293">
        <v>0.05555555555555558</v>
      </c>
      <c r="J23" s="108">
        <v>129.846459</v>
      </c>
      <c r="K23" s="293">
        <v>0.1691660910869064</v>
      </c>
      <c r="M23" s="713"/>
      <c r="N23" s="713"/>
      <c r="O23" s="742"/>
    </row>
    <row r="24" spans="1:15" ht="12.75">
      <c r="A24" s="579" t="s">
        <v>217</v>
      </c>
      <c r="B24" s="270">
        <f>'T5'!D24</f>
        <v>565.7</v>
      </c>
      <c r="C24" s="271">
        <f>'T5'!E24</f>
        <v>0.015546459859256068</v>
      </c>
      <c r="D24" s="270">
        <v>227.9</v>
      </c>
      <c r="E24" s="271">
        <v>-0.001752080595707417</v>
      </c>
      <c r="F24" s="270">
        <f t="shared" si="0"/>
        <v>337.80000000000007</v>
      </c>
      <c r="G24" s="271">
        <v>0.027559773681328892</v>
      </c>
      <c r="H24" s="270">
        <v>113</v>
      </c>
      <c r="I24" s="271">
        <v>0.11881188118811892</v>
      </c>
      <c r="J24" s="270">
        <v>183.8</v>
      </c>
      <c r="K24" s="271">
        <v>0.0021810250817884125</v>
      </c>
      <c r="M24" s="713"/>
      <c r="N24" s="713"/>
      <c r="O24" s="742"/>
    </row>
    <row r="25" spans="1:15" s="506" customFormat="1" ht="12.75">
      <c r="A25" s="578" t="s">
        <v>218</v>
      </c>
      <c r="B25" s="108">
        <f>'T5'!D25</f>
        <v>354.028461</v>
      </c>
      <c r="C25" s="293">
        <f>'T5'!E25</f>
        <v>0.08963693126078809</v>
      </c>
      <c r="D25" s="108">
        <v>135.52846100000002</v>
      </c>
      <c r="E25" s="293">
        <v>0.2046441483619357</v>
      </c>
      <c r="F25" s="108">
        <f t="shared" si="0"/>
        <v>218.49999999999997</v>
      </c>
      <c r="G25" s="293">
        <v>0.02871939736346496</v>
      </c>
      <c r="H25" s="108">
        <v>65</v>
      </c>
      <c r="I25" s="293">
        <v>0.06557377049180335</v>
      </c>
      <c r="J25" s="108">
        <v>136.5</v>
      </c>
      <c r="K25" s="293">
        <v>0.015625</v>
      </c>
      <c r="M25" s="713"/>
      <c r="N25" s="713"/>
      <c r="O25" s="742"/>
    </row>
    <row r="26" spans="1:15" ht="12.75">
      <c r="A26" s="579" t="s">
        <v>219</v>
      </c>
      <c r="B26" s="270">
        <f>'T5'!D26</f>
        <v>268.11866000000003</v>
      </c>
      <c r="C26" s="271">
        <f>'T5'!E26</f>
        <v>-0.041166326932017154</v>
      </c>
      <c r="D26" s="270">
        <v>105.16866</v>
      </c>
      <c r="E26" s="271">
        <v>-0.10112256410256404</v>
      </c>
      <c r="F26" s="270">
        <f t="shared" si="0"/>
        <v>162.95000000000005</v>
      </c>
      <c r="G26" s="271">
        <v>0.0019676566439159604</v>
      </c>
      <c r="H26" s="270">
        <v>51.6</v>
      </c>
      <c r="I26" s="271">
        <v>0</v>
      </c>
      <c r="J26" s="270">
        <v>84.2</v>
      </c>
      <c r="K26" s="271">
        <v>-0.009411764705882342</v>
      </c>
      <c r="M26" s="713"/>
      <c r="N26" s="713"/>
      <c r="O26" s="742"/>
    </row>
    <row r="27" spans="1:15" s="506" customFormat="1" ht="12.75">
      <c r="A27" s="578" t="s">
        <v>220</v>
      </c>
      <c r="B27" s="108">
        <f>'T5'!D27</f>
        <v>898.235062</v>
      </c>
      <c r="C27" s="293">
        <f>'T5'!E27</f>
        <v>0.09739160283629446</v>
      </c>
      <c r="D27" s="108">
        <v>347.66606199999995</v>
      </c>
      <c r="E27" s="293">
        <v>0.06796480338625743</v>
      </c>
      <c r="F27" s="108">
        <f t="shared" si="0"/>
        <v>550.569</v>
      </c>
      <c r="G27" s="293">
        <v>0.11682377200868155</v>
      </c>
      <c r="H27" s="108">
        <v>216</v>
      </c>
      <c r="I27" s="293">
        <v>0.05882352941176472</v>
      </c>
      <c r="J27" s="108">
        <v>283.169</v>
      </c>
      <c r="K27" s="293">
        <v>0.18442342137847612</v>
      </c>
      <c r="M27" s="713"/>
      <c r="N27" s="713"/>
      <c r="O27" s="742"/>
    </row>
    <row r="28" spans="1:15" ht="12.75">
      <c r="A28" s="579" t="s">
        <v>221</v>
      </c>
      <c r="B28" s="270">
        <f>'T5'!D28</f>
        <v>985.7</v>
      </c>
      <c r="C28" s="271">
        <f>'T5'!E28</f>
        <v>-0.06692540704278682</v>
      </c>
      <c r="D28" s="270">
        <v>396.2</v>
      </c>
      <c r="E28" s="271">
        <v>-0.13850837138508376</v>
      </c>
      <c r="F28" s="270">
        <f t="shared" si="0"/>
        <v>589.5</v>
      </c>
      <c r="G28" s="271">
        <v>-0.011735121542330251</v>
      </c>
      <c r="H28" s="270">
        <v>225</v>
      </c>
      <c r="I28" s="271">
        <v>-0.008810572687224627</v>
      </c>
      <c r="J28" s="270">
        <v>310</v>
      </c>
      <c r="K28" s="271">
        <v>-0.015873015873015928</v>
      </c>
      <c r="M28" s="713"/>
      <c r="N28" s="713"/>
      <c r="O28" s="742"/>
    </row>
    <row r="29" spans="1:15" s="506" customFormat="1" ht="12.75">
      <c r="A29" s="580" t="s">
        <v>222</v>
      </c>
      <c r="B29" s="159">
        <f>'T5'!D29</f>
        <v>9193.407484000001</v>
      </c>
      <c r="C29" s="308">
        <f>'T5'!E29</f>
        <v>0.018025081566272805</v>
      </c>
      <c r="D29" s="159">
        <v>3586.8388230000005</v>
      </c>
      <c r="E29" s="308">
        <v>-0.034043268917091085</v>
      </c>
      <c r="F29" s="159">
        <f t="shared" si="0"/>
        <v>5606.568661000001</v>
      </c>
      <c r="G29" s="308">
        <v>0.05438562274170167</v>
      </c>
      <c r="H29" s="159">
        <v>1724.376196</v>
      </c>
      <c r="I29" s="308">
        <v>0.053399888444731314</v>
      </c>
      <c r="J29" s="159">
        <v>2989.654878</v>
      </c>
      <c r="K29" s="308">
        <v>-0.011487046024339698</v>
      </c>
      <c r="M29" s="713"/>
      <c r="N29" s="713"/>
      <c r="O29" s="742"/>
    </row>
    <row r="30" spans="1:15" ht="12.75">
      <c r="A30" s="579" t="s">
        <v>223</v>
      </c>
      <c r="B30" s="270">
        <f>'T5'!D30</f>
        <v>2925.23</v>
      </c>
      <c r="C30" s="271">
        <f>'T5'!E30</f>
        <v>-0.0004561661880053691</v>
      </c>
      <c r="D30" s="270">
        <v>1354.879</v>
      </c>
      <c r="E30" s="271">
        <v>-0.036762008491470155</v>
      </c>
      <c r="F30" s="270">
        <f t="shared" si="0"/>
        <v>1570.351</v>
      </c>
      <c r="G30" s="271">
        <v>0.03314129095374474</v>
      </c>
      <c r="H30" s="270">
        <v>360</v>
      </c>
      <c r="I30" s="271">
        <v>0.09090909090909083</v>
      </c>
      <c r="J30" s="270">
        <v>920.95</v>
      </c>
      <c r="K30" s="271">
        <v>0.004906961950039923</v>
      </c>
      <c r="M30" s="713"/>
      <c r="N30" s="713"/>
      <c r="O30" s="742"/>
    </row>
    <row r="31" spans="1:15" s="506" customFormat="1" ht="12.75">
      <c r="A31" s="581" t="s">
        <v>224</v>
      </c>
      <c r="B31" s="93">
        <f>'T5'!D31</f>
        <v>11473.605598000002</v>
      </c>
      <c r="C31" s="344">
        <f>'T5'!E31</f>
        <v>0.00026589827966128077</v>
      </c>
      <c r="D31" s="93">
        <v>4296.685937000001</v>
      </c>
      <c r="E31" s="344">
        <v>-0.07263081239503144</v>
      </c>
      <c r="F31" s="93">
        <f t="shared" si="0"/>
        <v>7176.919661000001</v>
      </c>
      <c r="G31" s="344">
        <v>0.049662906446800825</v>
      </c>
      <c r="H31" s="93">
        <v>2084.376196</v>
      </c>
      <c r="I31" s="344">
        <v>0.05969285860998874</v>
      </c>
      <c r="J31" s="93">
        <v>3910.604878</v>
      </c>
      <c r="K31" s="344">
        <v>-0.007674584087751568</v>
      </c>
      <c r="M31" s="713"/>
      <c r="N31" s="713"/>
      <c r="O31" s="742"/>
    </row>
    <row r="32" spans="1:15" ht="12.75">
      <c r="A32" s="57" t="s">
        <v>473</v>
      </c>
      <c r="B32" s="270">
        <f>'T5'!D32</f>
        <v>177.180139</v>
      </c>
      <c r="C32" s="271">
        <f>'T5'!E32</f>
        <v>0.027307949457833658</v>
      </c>
      <c r="D32" s="270">
        <v>15.760138999999999</v>
      </c>
      <c r="E32" s="271">
        <v>0.43139595841286477</v>
      </c>
      <c r="F32" s="270">
        <f t="shared" si="0"/>
        <v>161.42</v>
      </c>
      <c r="G32" s="271">
        <v>-0.00024773937817423874</v>
      </c>
      <c r="H32" s="270">
        <v>8.5</v>
      </c>
      <c r="I32" s="271">
        <v>-0.05555555555555558</v>
      </c>
      <c r="J32" s="1181" t="s">
        <v>271</v>
      </c>
      <c r="K32" s="1182" t="s">
        <v>271</v>
      </c>
      <c r="M32" s="713"/>
      <c r="N32" s="713"/>
      <c r="O32" s="742"/>
    </row>
    <row r="33" spans="1:15" s="506" customFormat="1" ht="12.75" customHeight="1">
      <c r="A33" s="68" t="s">
        <v>474</v>
      </c>
      <c r="B33" s="108">
        <f>'T5'!D33</f>
        <v>68.13030599999999</v>
      </c>
      <c r="C33" s="293">
        <f>'T5'!E33</f>
        <v>0.0428515305388506</v>
      </c>
      <c r="D33" s="108">
        <v>7.610306</v>
      </c>
      <c r="E33" s="293">
        <v>-0.1753415584919391</v>
      </c>
      <c r="F33" s="108">
        <f t="shared" si="0"/>
        <v>60.51999999999999</v>
      </c>
      <c r="G33" s="293">
        <v>0.07874272927043968</v>
      </c>
      <c r="H33" s="108">
        <v>3.8</v>
      </c>
      <c r="I33" s="293">
        <v>0</v>
      </c>
      <c r="J33" s="1183" t="s">
        <v>271</v>
      </c>
      <c r="K33" s="1184" t="s">
        <v>271</v>
      </c>
      <c r="M33" s="713"/>
      <c r="N33" s="713"/>
      <c r="O33" s="742"/>
    </row>
    <row r="34" spans="1:15" ht="12.75">
      <c r="A34" s="57" t="s">
        <v>475</v>
      </c>
      <c r="B34" s="270">
        <f>'T5'!D34</f>
        <v>165.46782000000002</v>
      </c>
      <c r="C34" s="271">
        <f>'T5'!E34</f>
        <v>0.024714479461471317</v>
      </c>
      <c r="D34" s="270">
        <v>17.39782</v>
      </c>
      <c r="E34" s="271">
        <v>-0.15244214936425193</v>
      </c>
      <c r="F34" s="270">
        <f t="shared" si="0"/>
        <v>148.07000000000002</v>
      </c>
      <c r="G34" s="271">
        <v>0.05051436679673671</v>
      </c>
      <c r="H34" s="270">
        <v>6.8</v>
      </c>
      <c r="I34" s="271">
        <v>0.04615384615384621</v>
      </c>
      <c r="J34" s="1185" t="s">
        <v>271</v>
      </c>
      <c r="K34" s="1186" t="s">
        <v>271</v>
      </c>
      <c r="M34" s="713"/>
      <c r="N34" s="713"/>
      <c r="O34" s="742"/>
    </row>
    <row r="35" spans="1:15" s="506" customFormat="1" ht="12.75">
      <c r="A35" s="68" t="s">
        <v>476</v>
      </c>
      <c r="B35" s="108">
        <f>'T5'!D35</f>
        <v>295.13</v>
      </c>
      <c r="C35" s="293">
        <f>'T5'!E35</f>
        <v>-0.0042847503373819595</v>
      </c>
      <c r="D35" s="108">
        <v>28.13</v>
      </c>
      <c r="E35" s="293">
        <v>-0.14757575757575758</v>
      </c>
      <c r="F35" s="108">
        <f t="shared" si="0"/>
        <v>267</v>
      </c>
      <c r="G35" s="293">
        <v>0.013667425968109326</v>
      </c>
      <c r="H35" s="108">
        <v>17</v>
      </c>
      <c r="I35" s="293">
        <v>-0.05555555555555558</v>
      </c>
      <c r="J35" s="1183" t="s">
        <v>271</v>
      </c>
      <c r="K35" s="1184" t="s">
        <v>271</v>
      </c>
      <c r="M35" s="713"/>
      <c r="N35" s="713"/>
      <c r="O35" s="742"/>
    </row>
    <row r="36" spans="1:15" ht="12.75">
      <c r="A36" s="100" t="s">
        <v>325</v>
      </c>
      <c r="B36" s="270">
        <f>'T5'!D36</f>
        <v>705.908265</v>
      </c>
      <c r="C36" s="271">
        <f>'T5'!E36</f>
        <v>0.014705299552978612</v>
      </c>
      <c r="D36" s="270">
        <v>68.898265</v>
      </c>
      <c r="E36" s="271">
        <v>-0.06598585669053347</v>
      </c>
      <c r="F36" s="270">
        <f t="shared" si="0"/>
        <v>637.01</v>
      </c>
      <c r="G36" s="271">
        <v>0.024276173400564316</v>
      </c>
      <c r="H36" s="270">
        <v>36.1</v>
      </c>
      <c r="I36" s="271">
        <v>-0.03217158176943702</v>
      </c>
      <c r="J36" s="1187" t="s">
        <v>271</v>
      </c>
      <c r="K36" s="1188" t="s">
        <v>271</v>
      </c>
      <c r="M36" s="713"/>
      <c r="N36" s="713"/>
      <c r="O36" s="742"/>
    </row>
    <row r="37" spans="1:16" s="506" customFormat="1" ht="12.75">
      <c r="A37" s="582" t="s">
        <v>324</v>
      </c>
      <c r="B37" s="93">
        <f>'T5'!D37</f>
        <v>12166.184179000002</v>
      </c>
      <c r="C37" s="344">
        <f>'T5'!E37</f>
        <v>0.0008083646827234947</v>
      </c>
      <c r="D37" s="93">
        <v>4352.254518</v>
      </c>
      <c r="E37" s="344">
        <v>-0.07341439128681115</v>
      </c>
      <c r="F37" s="93">
        <f t="shared" si="0"/>
        <v>7813.929661000002</v>
      </c>
      <c r="G37" s="344">
        <v>0.04754630189128006</v>
      </c>
      <c r="H37" s="93">
        <v>2120.476196</v>
      </c>
      <c r="I37" s="344">
        <v>0.057983230507626216</v>
      </c>
      <c r="J37" s="93">
        <v>3910.604878</v>
      </c>
      <c r="K37" s="344">
        <v>-0.007674584087751568</v>
      </c>
      <c r="M37" s="713"/>
      <c r="N37" s="713"/>
      <c r="O37" s="742"/>
      <c r="P37" s="1256"/>
    </row>
    <row r="38" spans="1:9" ht="12.75">
      <c r="A38" s="107" t="s">
        <v>443</v>
      </c>
      <c r="B38" s="18"/>
      <c r="C38" s="18"/>
      <c r="D38" s="18"/>
      <c r="E38" s="18"/>
      <c r="F38" s="800"/>
      <c r="G38" s="800"/>
      <c r="H38" s="18"/>
      <c r="I38" s="18"/>
    </row>
    <row r="39" spans="1:12" ht="12.75" customHeight="1">
      <c r="A39" s="1452" t="s">
        <v>504</v>
      </c>
      <c r="B39" s="1452"/>
      <c r="C39" s="1452"/>
      <c r="D39" s="1452"/>
      <c r="E39" s="1452"/>
      <c r="F39" s="1452"/>
      <c r="G39" s="1452"/>
      <c r="H39" s="1452"/>
      <c r="I39" s="1452"/>
      <c r="J39" s="1452"/>
      <c r="K39" s="1452"/>
      <c r="L39" t="s">
        <v>236</v>
      </c>
    </row>
    <row r="40" spans="1:11" ht="12.75" customHeight="1">
      <c r="A40" s="1453" t="s">
        <v>470</v>
      </c>
      <c r="B40" s="1453"/>
      <c r="C40" s="1453"/>
      <c r="D40" s="1453"/>
      <c r="E40" s="1453"/>
      <c r="F40" s="1453"/>
      <c r="G40" s="1453"/>
      <c r="H40" s="1453"/>
      <c r="I40" s="1453"/>
      <c r="J40" s="1453"/>
      <c r="K40" s="1453"/>
    </row>
    <row r="41" spans="1:11" ht="10.5" customHeight="1">
      <c r="A41" s="1461" t="s">
        <v>472</v>
      </c>
      <c r="B41" s="1462"/>
      <c r="C41" s="1462"/>
      <c r="D41" s="1462"/>
      <c r="E41" s="1462"/>
      <c r="F41" s="1462"/>
      <c r="G41" s="1462"/>
      <c r="H41" s="1462"/>
      <c r="I41" s="1462"/>
      <c r="J41" s="1462"/>
      <c r="K41" s="1462"/>
    </row>
    <row r="42" spans="1:11" ht="6.75" customHeight="1">
      <c r="A42" s="1462"/>
      <c r="B42" s="1462"/>
      <c r="C42" s="1462"/>
      <c r="D42" s="1462"/>
      <c r="E42" s="1462"/>
      <c r="F42" s="1462"/>
      <c r="G42" s="1462"/>
      <c r="H42" s="1462"/>
      <c r="I42" s="1462"/>
      <c r="J42" s="1462"/>
      <c r="K42" s="1462"/>
    </row>
    <row r="43" spans="1:9" ht="12.75">
      <c r="A43" s="1111" t="s">
        <v>457</v>
      </c>
      <c r="B43" s="9"/>
      <c r="C43" s="9"/>
      <c r="D43" s="9"/>
      <c r="E43" s="9"/>
      <c r="F43" s="9"/>
      <c r="G43" s="9"/>
      <c r="H43" s="18"/>
      <c r="I43" s="18"/>
    </row>
    <row r="44" spans="1:9" ht="12.75">
      <c r="A44" s="1456" t="s">
        <v>195</v>
      </c>
      <c r="B44" s="1376" t="s">
        <v>192</v>
      </c>
      <c r="C44" s="1459"/>
      <c r="D44" s="1459"/>
      <c r="E44" s="1459"/>
      <c r="F44" s="1460"/>
      <c r="G44" s="13"/>
      <c r="H44" s="6"/>
      <c r="I44" s="6"/>
    </row>
    <row r="45" spans="1:9" ht="12.75">
      <c r="A45" s="1457"/>
      <c r="B45" s="1429" t="s">
        <v>464</v>
      </c>
      <c r="C45" s="1429" t="s">
        <v>467</v>
      </c>
      <c r="D45" s="1467" t="s">
        <v>485</v>
      </c>
      <c r="E45" s="1470" t="s">
        <v>278</v>
      </c>
      <c r="F45" s="1435" t="s">
        <v>279</v>
      </c>
      <c r="G45" s="206"/>
      <c r="H45" s="225"/>
      <c r="I45" s="225"/>
    </row>
    <row r="46" spans="1:9" ht="12.75" customHeight="1">
      <c r="A46" s="1457"/>
      <c r="B46" s="1454" t="s">
        <v>274</v>
      </c>
      <c r="C46" s="1454" t="s">
        <v>387</v>
      </c>
      <c r="D46" s="1468" t="s">
        <v>484</v>
      </c>
      <c r="E46" s="1471"/>
      <c r="F46" s="1473"/>
      <c r="G46" s="9"/>
      <c r="H46" s="9"/>
      <c r="I46" s="9"/>
    </row>
    <row r="47" spans="1:9" ht="12.75">
      <c r="A47" s="1458"/>
      <c r="B47" s="1455"/>
      <c r="C47" s="1455" t="s">
        <v>280</v>
      </c>
      <c r="D47" s="1469" t="s">
        <v>281</v>
      </c>
      <c r="E47" s="1472"/>
      <c r="F47" s="1474" t="s">
        <v>279</v>
      </c>
      <c r="G47" s="225" t="s">
        <v>236</v>
      </c>
      <c r="H47" s="205"/>
      <c r="I47" s="225"/>
    </row>
    <row r="48" spans="1:9" ht="12.75">
      <c r="A48" s="57" t="s">
        <v>201</v>
      </c>
      <c r="B48" s="879">
        <f>(B8*1000000)/'T15'!B9</f>
        <v>165.26641864706798</v>
      </c>
      <c r="C48" s="879">
        <f>(D8*1000000)/'T15'!B9</f>
        <v>62.28791314626392</v>
      </c>
      <c r="D48" s="879">
        <f>(F8*1000000)/'T15'!B9</f>
        <v>102.97850550080408</v>
      </c>
      <c r="E48" s="879">
        <f>(H8*1000000)/'T15'!B9</f>
        <v>29.297847780102074</v>
      </c>
      <c r="F48" s="879">
        <f>(J8*1000000)/'T15'!B9</f>
        <v>53.225433088776214</v>
      </c>
      <c r="G48" s="236"/>
      <c r="H48" s="205"/>
      <c r="I48" s="236"/>
    </row>
    <row r="49" spans="1:8" s="506" customFormat="1" ht="12.75">
      <c r="A49" s="68" t="s">
        <v>202</v>
      </c>
      <c r="B49" s="1218">
        <f>(B9*1000000)/'T15'!B10</f>
        <v>170.77262537675566</v>
      </c>
      <c r="C49" s="1218">
        <f>(D9*1000000)/'T15'!B10</f>
        <v>67.82785939636517</v>
      </c>
      <c r="D49" s="1218">
        <f>(F9*1000000)/'T15'!B10</f>
        <v>102.94476598039049</v>
      </c>
      <c r="E49" s="1218">
        <f>(H9*1000000)/'T15'!B10</f>
        <v>29.97044244047807</v>
      </c>
      <c r="F49" s="1218">
        <f>(J9*1000000)/'T15'!B10</f>
        <v>52.389681327248574</v>
      </c>
      <c r="G49" s="200"/>
      <c r="H49" s="200"/>
    </row>
    <row r="50" spans="1:8" ht="12.75">
      <c r="A50" s="57" t="s">
        <v>203</v>
      </c>
      <c r="B50" s="879">
        <f>(B10*1000000)/'T15'!B11</f>
        <v>185.97233147385057</v>
      </c>
      <c r="C50" s="879">
        <f>(D10*1000000)/'T15'!B11</f>
        <v>73.1043739941834</v>
      </c>
      <c r="D50" s="879">
        <f>(F10*1000000)/'T15'!B11</f>
        <v>112.86795747966715</v>
      </c>
      <c r="E50" s="879">
        <f>(H10*1000000)/'T15'!B11</f>
        <v>33.12429186903275</v>
      </c>
      <c r="F50" s="879">
        <f>(J10*1000000)/'T15'!B11</f>
        <v>67.83624042895597</v>
      </c>
      <c r="G50" s="227"/>
      <c r="H50" s="585"/>
    </row>
    <row r="51" spans="1:8" s="506" customFormat="1" ht="12.75">
      <c r="A51" s="68" t="s">
        <v>204</v>
      </c>
      <c r="B51" s="1218">
        <f>(B11*1000000)/'T15'!B12</f>
        <v>188.08159852869917</v>
      </c>
      <c r="C51" s="1218">
        <f>(D11*1000000)/'T15'!B12</f>
        <v>70.10437984681425</v>
      </c>
      <c r="D51" s="1218">
        <f>(F11*1000000)/'T15'!B12</f>
        <v>117.9772186818849</v>
      </c>
      <c r="E51" s="1218">
        <f>(H11*1000000)/'T15'!B12</f>
        <v>35.55360940291557</v>
      </c>
      <c r="F51" s="1218">
        <f>(J11*1000000)/'T15'!B12</f>
        <v>60.2694408195089</v>
      </c>
      <c r="G51" s="184"/>
      <c r="H51" s="184"/>
    </row>
    <row r="52" spans="1:8" ht="12.75">
      <c r="A52" s="57" t="s">
        <v>205</v>
      </c>
      <c r="B52" s="879">
        <f>(B12*1000000)/'T15'!B13</f>
        <v>172.24642380316612</v>
      </c>
      <c r="C52" s="879">
        <f>(D12*1000000)/'T15'!B13</f>
        <v>59.333969101659356</v>
      </c>
      <c r="D52" s="879">
        <f>(F12*1000000)/'T15'!B13</f>
        <v>112.91245470150675</v>
      </c>
      <c r="E52" s="879">
        <f>(H12*1000000)/'T15'!B13</f>
        <v>34.17890520694259</v>
      </c>
      <c r="F52" s="879">
        <f>(J12*1000000)/'T15'!B13</f>
        <v>57.585351897768454</v>
      </c>
      <c r="G52" s="9"/>
      <c r="H52" s="448"/>
    </row>
    <row r="53" spans="1:8" s="506" customFormat="1" ht="12.75">
      <c r="A53" s="68" t="s">
        <v>206</v>
      </c>
      <c r="B53" s="1218">
        <f>(B13*1000000)/'T15'!B14</f>
        <v>178.69602776289804</v>
      </c>
      <c r="C53" s="1218">
        <f>(D13*1000000)/'T15'!B14</f>
        <v>70.6606834816581</v>
      </c>
      <c r="D53" s="1218">
        <f>(F13*1000000)/'T15'!B14</f>
        <v>108.03534428123997</v>
      </c>
      <c r="E53" s="1218">
        <f>(H13*1000000)/'T15'!B14</f>
        <v>31.580150922632807</v>
      </c>
      <c r="F53" s="1218">
        <f>(J13*1000000)/'T15'!B14</f>
        <v>54.79317683175889</v>
      </c>
      <c r="G53" s="9"/>
      <c r="H53" s="448"/>
    </row>
    <row r="54" spans="1:8" ht="12.75">
      <c r="A54" s="57" t="s">
        <v>207</v>
      </c>
      <c r="B54" s="879">
        <f>(B14*1000000)/'T15'!B15</f>
        <v>183.2839829973278</v>
      </c>
      <c r="C54" s="879">
        <f>(D14*1000000)/'T15'!B15</f>
        <v>67.29721246581624</v>
      </c>
      <c r="D54" s="879">
        <f>(F14*1000000)/'T15'!B15</f>
        <v>115.98677053151158</v>
      </c>
      <c r="E54" s="879">
        <f>(H14*1000000)/'T15'!B15</f>
        <v>28.70599897239791</v>
      </c>
      <c r="F54" s="879">
        <f>(J14*1000000)/'T15'!B15</f>
        <v>65.40607360799524</v>
      </c>
      <c r="G54" s="9"/>
      <c r="H54" s="448"/>
    </row>
    <row r="55" spans="1:8" s="506" customFormat="1" ht="12.75">
      <c r="A55" s="68" t="s">
        <v>330</v>
      </c>
      <c r="B55" s="1218">
        <f>(B15*1000000)/'T15'!B16</f>
        <v>593.4952497691642</v>
      </c>
      <c r="C55" s="1218">
        <f>(D15*1000000)/'T15'!B16</f>
        <v>46.87173250715028</v>
      </c>
      <c r="D55" s="1218">
        <f>(F15*1000000)/'T15'!B16</f>
        <v>546.6235172620139</v>
      </c>
      <c r="E55" s="1218">
        <f>(H15*1000000)/'T15'!B16</f>
        <v>32.17223728955335</v>
      </c>
      <c r="F55" s="1218">
        <f>(J15*1000000)/'T15'!B16</f>
        <v>107.77699492000373</v>
      </c>
      <c r="G55" s="9"/>
      <c r="H55" s="448"/>
    </row>
    <row r="56" spans="1:8" ht="12.75">
      <c r="A56" s="57" t="s">
        <v>209</v>
      </c>
      <c r="B56" s="879">
        <f>(B16*1000000)/'T15'!B17</f>
        <v>176.90020371332704</v>
      </c>
      <c r="C56" s="879">
        <f>(D16*1000000)/'T15'!B17</f>
        <v>72.38713169311177</v>
      </c>
      <c r="D56" s="879">
        <f>(F16*1000000)/'T15'!B17</f>
        <v>104.51307202021526</v>
      </c>
      <c r="E56" s="879">
        <f>(H16*1000000)/'T15'!B17</f>
        <v>30.548697778744415</v>
      </c>
      <c r="F56" s="879">
        <f>(J16*1000000)/'T15'!B17</f>
        <v>64.50091895131634</v>
      </c>
      <c r="G56" s="9"/>
      <c r="H56" s="448"/>
    </row>
    <row r="57" spans="1:8" s="506" customFormat="1" ht="12.75">
      <c r="A57" s="68" t="s">
        <v>210</v>
      </c>
      <c r="B57" s="1218">
        <f>(B17*1000000)/'T15'!B18</f>
        <v>163.80999791578887</v>
      </c>
      <c r="C57" s="1218">
        <f>(D17*1000000)/'T15'!B18</f>
        <v>68.19268906718807</v>
      </c>
      <c r="D57" s="1218">
        <f>(F17*1000000)/'T15'!B18</f>
        <v>95.61730884860081</v>
      </c>
      <c r="E57" s="1218">
        <f>(H17*1000000)/'T15'!B18</f>
        <v>35.986379155489644</v>
      </c>
      <c r="F57" s="1218">
        <f>(J17*1000000)/'T15'!B18</f>
        <v>49.62409228107161</v>
      </c>
      <c r="G57" s="9"/>
      <c r="H57" s="448"/>
    </row>
    <row r="58" spans="1:8" ht="12.75">
      <c r="A58" s="57" t="s">
        <v>211</v>
      </c>
      <c r="B58" s="879">
        <f>(B18*1000000)/'T15'!B19</f>
        <v>212.8424059091403</v>
      </c>
      <c r="C58" s="879">
        <f>(D18*1000000)/'T15'!B19</f>
        <v>67.74489540805975</v>
      </c>
      <c r="D58" s="879">
        <f>(F18*1000000)/'T15'!B19</f>
        <v>145.09751050108054</v>
      </c>
      <c r="E58" s="879">
        <f>(H18*1000000)/'T15'!B19</f>
        <v>29.582352163504016</v>
      </c>
      <c r="F58" s="879">
        <f>(J18*1000000)/'T15'!B19</f>
        <v>92.93570812428253</v>
      </c>
      <c r="G58" s="9"/>
      <c r="H58" s="448"/>
    </row>
    <row r="59" spans="1:8" s="506" customFormat="1" ht="12.75">
      <c r="A59" s="68" t="s">
        <v>212</v>
      </c>
      <c r="B59" s="1218">
        <f>(B19*1000000)/'T15'!B20</f>
        <v>181.74292920831166</v>
      </c>
      <c r="C59" s="1218">
        <f>(D19*1000000)/'T15'!B20</f>
        <v>61.21924723730779</v>
      </c>
      <c r="D59" s="1218">
        <f>(F19*1000000)/'T15'!B20</f>
        <v>120.52368197100387</v>
      </c>
      <c r="E59" s="1218">
        <f>(H19*1000000)/'T15'!B20</f>
        <v>33.09285580952151</v>
      </c>
      <c r="F59" s="1218">
        <f>(J19*1000000)/'T15'!B20</f>
        <v>65.97867340053622</v>
      </c>
      <c r="G59" s="9"/>
      <c r="H59" s="448"/>
    </row>
    <row r="60" spans="1:8" s="506" customFormat="1" ht="12.75">
      <c r="A60" s="57" t="s">
        <v>213</v>
      </c>
      <c r="B60" s="879">
        <f>(B20*1000000)/'T15'!B21</f>
        <v>167.54745076434443</v>
      </c>
      <c r="C60" s="879">
        <f>(D20*1000000)/'T15'!B21</f>
        <v>76.99521458943936</v>
      </c>
      <c r="D60" s="879">
        <f>(F20*1000000)/'T15'!B21</f>
        <v>90.55223617490509</v>
      </c>
      <c r="E60" s="879">
        <f>(H20*1000000)/'T15'!B21</f>
        <v>27.85177556767523</v>
      </c>
      <c r="F60" s="879">
        <f>(J20*1000000)/'T15'!B21</f>
        <v>53.869409817479166</v>
      </c>
      <c r="G60" s="9"/>
      <c r="H60" s="448"/>
    </row>
    <row r="61" spans="1:8" s="506" customFormat="1" ht="12.75">
      <c r="A61" s="68" t="s">
        <v>214</v>
      </c>
      <c r="B61" s="1218">
        <f>(B21*1000000)/'T15'!B22</f>
        <v>185.0419368851524</v>
      </c>
      <c r="C61" s="1218">
        <f>(D21*1000000)/'T15'!B22</f>
        <v>75.6803353098164</v>
      </c>
      <c r="D61" s="1218">
        <f>(F21*1000000)/'T15'!B22</f>
        <v>109.36160157533601</v>
      </c>
      <c r="E61" s="1218">
        <f>(H21*1000000)/'T15'!B22</f>
        <v>32.42134289689818</v>
      </c>
      <c r="F61" s="1218">
        <f>(J21*1000000)/'T15'!B22</f>
        <v>59.41514725140143</v>
      </c>
      <c r="G61" s="9"/>
      <c r="H61" s="448"/>
    </row>
    <row r="62" spans="1:8" ht="12.75">
      <c r="A62" s="57" t="s">
        <v>215</v>
      </c>
      <c r="B62" s="879">
        <f>(B22*1000000)/'T15'!B23</f>
        <v>190.6696525510369</v>
      </c>
      <c r="C62" s="879">
        <f>(D22*1000000)/'T15'!B23</f>
        <v>75.68115190191726</v>
      </c>
      <c r="D62" s="879">
        <f>(F22*1000000)/'T15'!B23</f>
        <v>114.98850064911964</v>
      </c>
      <c r="E62" s="879">
        <f>(H22*1000000)/'T15'!B23</f>
        <v>28.380421733066953</v>
      </c>
      <c r="F62" s="879">
        <f>(J22*1000000)/'T15'!B23</f>
        <v>63.50773564495167</v>
      </c>
      <c r="G62" s="9"/>
      <c r="H62" s="448"/>
    </row>
    <row r="63" spans="1:8" s="506" customFormat="1" ht="12.75">
      <c r="A63" s="68" t="s">
        <v>216</v>
      </c>
      <c r="B63" s="1218">
        <f>(B23*1000000)/'T15'!B24</f>
        <v>220.79598797437833</v>
      </c>
      <c r="C63" s="1218">
        <f>(D23*1000000)/'T15'!B24</f>
        <v>110.95321614966736</v>
      </c>
      <c r="D63" s="1218">
        <f>(F23*1000000)/'T15'!B24</f>
        <v>109.842771824711</v>
      </c>
      <c r="E63" s="1218">
        <f>(H23*1000000)/'T15'!B24</f>
        <v>30.405448656399226</v>
      </c>
      <c r="F63" s="1218">
        <f>(J23*1000000)/'T15'!B24</f>
        <v>69.26385688315347</v>
      </c>
      <c r="G63" s="9"/>
      <c r="H63" s="448"/>
    </row>
    <row r="64" spans="1:8" ht="12.75">
      <c r="A64" s="57" t="s">
        <v>217</v>
      </c>
      <c r="B64" s="879">
        <f>(B24*1000000)/'T15'!B25</f>
        <v>155.29425199889533</v>
      </c>
      <c r="C64" s="879">
        <f>(D24*1000000)/'T15'!B25</f>
        <v>62.56241829688572</v>
      </c>
      <c r="D64" s="879">
        <f>(F24*1000000)/'T15'!B25</f>
        <v>92.73183370200965</v>
      </c>
      <c r="E64" s="879">
        <f>(H24*1000000)/'T15'!B25</f>
        <v>31.02041802346681</v>
      </c>
      <c r="F64" s="879">
        <f>(J24*1000000)/'T15'!B25</f>
        <v>50.456219758523886</v>
      </c>
      <c r="G64" s="9"/>
      <c r="H64" s="448"/>
    </row>
    <row r="65" spans="1:8" s="506" customFormat="1" ht="12.75">
      <c r="A65" s="68" t="s">
        <v>218</v>
      </c>
      <c r="B65" s="1218">
        <f>(B25*1000000)/'T15'!B26</f>
        <v>180.7597533491477</v>
      </c>
      <c r="C65" s="1218">
        <f>(D25*1000000)/'T15'!B26</f>
        <v>69.19808399853363</v>
      </c>
      <c r="D65" s="1218">
        <f>(F25*1000000)/'T15'!B26</f>
        <v>111.56166935061405</v>
      </c>
      <c r="E65" s="1218">
        <f>(H25*1000000)/'T15'!B26</f>
        <v>33.18768195784858</v>
      </c>
      <c r="F65" s="1218">
        <f>(J25*1000000)/'T15'!B26</f>
        <v>69.69413211148202</v>
      </c>
      <c r="G65" s="9"/>
      <c r="H65" s="448"/>
    </row>
    <row r="66" spans="1:8" ht="12.75">
      <c r="A66" s="57" t="s">
        <v>219</v>
      </c>
      <c r="B66" s="879">
        <f>(B26*1000000)/'T15'!B27</f>
        <v>147.80228176287574</v>
      </c>
      <c r="C66" s="879">
        <f>(D26*1000000)/'T15'!B27</f>
        <v>57.974957498087136</v>
      </c>
      <c r="D66" s="879">
        <f>(F26*1000000)/'T15'!B27</f>
        <v>89.8273242647886</v>
      </c>
      <c r="E66" s="879">
        <f>(H26*1000000)/'T15'!B27</f>
        <v>28.444859969702918</v>
      </c>
      <c r="F66" s="879">
        <f>(J26*1000000)/'T15'!B27</f>
        <v>46.4158373924222</v>
      </c>
      <c r="G66" s="9"/>
      <c r="H66" s="448"/>
    </row>
    <row r="67" spans="1:8" s="506" customFormat="1" ht="12.75">
      <c r="A67" s="68" t="s">
        <v>220</v>
      </c>
      <c r="B67" s="1218">
        <f>(B27*1000000)/'T15'!B28</f>
        <v>180.64108026469663</v>
      </c>
      <c r="C67" s="1218">
        <f>(D27*1000000)/'T15'!B28</f>
        <v>69.91797099438207</v>
      </c>
      <c r="D67" s="1218">
        <f>(F27*1000000)/'T15'!B28</f>
        <v>110.72310927031454</v>
      </c>
      <c r="E67" s="1218">
        <f>(H27*1000000)/'T15'!B28</f>
        <v>43.439045064992655</v>
      </c>
      <c r="F67" s="1218">
        <f>(J27*1000000)/'T15'!B28</f>
        <v>56.94718033337456</v>
      </c>
      <c r="G67" s="9"/>
      <c r="H67" s="448"/>
    </row>
    <row r="68" spans="1:8" ht="12.75">
      <c r="A68" s="57" t="s">
        <v>221</v>
      </c>
      <c r="B68" s="879">
        <f>(B28*1000000)/'T15'!B29</f>
        <v>155.81765619388224</v>
      </c>
      <c r="C68" s="879">
        <f>(D28*1000000)/'T15'!B29</f>
        <v>62.63057257179278</v>
      </c>
      <c r="D68" s="879">
        <f>(F28*1000000)/'T15'!B29</f>
        <v>93.18708362208946</v>
      </c>
      <c r="E68" s="879">
        <f>(H28*1000000)/'T15'!B29</f>
        <v>35.56758916873644</v>
      </c>
      <c r="F68" s="879">
        <f>(J28*1000000)/'T15'!B29</f>
        <v>49.00423396581465</v>
      </c>
      <c r="G68" s="9"/>
      <c r="H68" s="448"/>
    </row>
    <row r="69" spans="1:8" s="506" customFormat="1" ht="12.75">
      <c r="A69" s="79" t="s">
        <v>222</v>
      </c>
      <c r="B69" s="1219">
        <f>(B29*1000000)/'T15'!B30</f>
        <v>176.74078077090172</v>
      </c>
      <c r="C69" s="1219">
        <f>(D29*1000000)/'T15'!B30</f>
        <v>68.956009529622</v>
      </c>
      <c r="D69" s="1219">
        <f>(F29*1000000)/'T15'!B30</f>
        <v>107.78477124127973</v>
      </c>
      <c r="E69" s="1219">
        <f>(H29*1000000)/'T15'!B30</f>
        <v>33.150667557617574</v>
      </c>
      <c r="F69" s="1219">
        <f>(J29*1000000)/'T15'!B30</f>
        <v>57.47530915961897</v>
      </c>
      <c r="G69" s="9"/>
      <c r="H69" s="448"/>
    </row>
    <row r="70" spans="1:8" ht="12.75">
      <c r="A70" s="57" t="s">
        <v>223</v>
      </c>
      <c r="B70" s="879">
        <f>(B30*1000000)/'T15'!B31</f>
        <v>246.29116769964708</v>
      </c>
      <c r="C70" s="879">
        <f>(D30*1000000)/'T15'!B31</f>
        <v>114.07469874222886</v>
      </c>
      <c r="D70" s="879">
        <f>(F30*1000000)/'T15'!B31</f>
        <v>132.21646895741821</v>
      </c>
      <c r="E70" s="879">
        <f>(H30*1000000)/'T15'!B31</f>
        <v>30.31037572152376</v>
      </c>
      <c r="F70" s="879">
        <f>(J30*1000000)/'T15'!B31</f>
        <v>77.53983477982585</v>
      </c>
      <c r="G70" s="205"/>
      <c r="H70" s="165"/>
    </row>
    <row r="71" spans="1:8" s="506" customFormat="1" ht="12.75">
      <c r="A71" s="91" t="s">
        <v>224</v>
      </c>
      <c r="B71" s="1220">
        <f>(B31*1000000)/'T15'!B32</f>
        <v>179.57403615127717</v>
      </c>
      <c r="C71" s="1220">
        <f>(D31*1000000)/'T15'!B32</f>
        <v>67.24766937396015</v>
      </c>
      <c r="D71" s="1220">
        <f>(F31*1000000)/'T15'!B32</f>
        <v>112.32636677731703</v>
      </c>
      <c r="E71" s="1220">
        <f>(H31*1000000)/'T15'!B32</f>
        <v>32.62268719073026</v>
      </c>
      <c r="F71" s="1220">
        <f>(J31*1000000)/'T15'!B32</f>
        <v>61.20509335424106</v>
      </c>
      <c r="G71" s="9"/>
      <c r="H71" s="448"/>
    </row>
    <row r="72" spans="1:8" ht="12.75">
      <c r="A72" s="57" t="s">
        <v>372</v>
      </c>
      <c r="B72" s="879">
        <f>(B32*1000000)/'T15'!B33</f>
        <v>434.16927393467125</v>
      </c>
      <c r="C72" s="879">
        <f>(D32*1000000)/'T15'!B33</f>
        <v>38.619272709451344</v>
      </c>
      <c r="D72" s="879">
        <f>(F32*1000000)/'T15'!B33</f>
        <v>395.55000122521994</v>
      </c>
      <c r="E72" s="879">
        <f>(H32*1000000)/'T15'!B33</f>
        <v>20.82873875860717</v>
      </c>
      <c r="F72" s="1182" t="s">
        <v>271</v>
      </c>
      <c r="G72" s="205"/>
      <c r="H72" s="165"/>
    </row>
    <row r="73" spans="1:8" s="506" customFormat="1" ht="12.75">
      <c r="A73" s="68" t="s">
        <v>373</v>
      </c>
      <c r="B73" s="1218">
        <f>(B33*1000000)/'T15'!B34</f>
        <v>300.89435842173594</v>
      </c>
      <c r="C73" s="1218">
        <f>(D33*1000000)/'T15'!B34</f>
        <v>33.61056592440797</v>
      </c>
      <c r="D73" s="1218">
        <f>(F33*1000000)/'T15'!B34</f>
        <v>267.283792497328</v>
      </c>
      <c r="E73" s="1218">
        <f>(H33*1000000)/'T15'!B34</f>
        <v>16.782524975047036</v>
      </c>
      <c r="F73" s="1184" t="s">
        <v>271</v>
      </c>
      <c r="G73" s="9"/>
      <c r="H73" s="448"/>
    </row>
    <row r="74" spans="1:8" ht="12.75">
      <c r="A74" s="57" t="s">
        <v>374</v>
      </c>
      <c r="B74" s="879">
        <f>(B34*1000000)/'T15'!B35</f>
        <v>411.1011952824728</v>
      </c>
      <c r="C74" s="879">
        <f>(D34*1000000)/'T15'!B35</f>
        <v>43.22450490560225</v>
      </c>
      <c r="D74" s="879">
        <f>(F34*1000000)/'T15'!B35</f>
        <v>367.87669037687056</v>
      </c>
      <c r="E74" s="879">
        <f>(H34*1000000)/'T15'!B35</f>
        <v>16.894451911681767</v>
      </c>
      <c r="F74" s="1186" t="s">
        <v>271</v>
      </c>
      <c r="G74" s="9"/>
      <c r="H74" s="448"/>
    </row>
    <row r="75" spans="1:8" s="506" customFormat="1" ht="12.75">
      <c r="A75" s="68" t="s">
        <v>375</v>
      </c>
      <c r="B75" s="1218">
        <f>(B35*1000000)/'T15'!B36</f>
        <v>357.71815741150374</v>
      </c>
      <c r="C75" s="1218">
        <f>(D35*1000000)/'T15'!B36</f>
        <v>34.09552322022702</v>
      </c>
      <c r="D75" s="1218">
        <f>(F35*1000000)/'T15'!B36</f>
        <v>323.62263419127675</v>
      </c>
      <c r="E75" s="1218">
        <f>(H35*1000000)/'T15'!B36</f>
        <v>20.605186446635596</v>
      </c>
      <c r="F75" s="1184" t="s">
        <v>271</v>
      </c>
      <c r="G75" s="9"/>
      <c r="H75" s="448"/>
    </row>
    <row r="76" spans="1:8" ht="12.75">
      <c r="A76" s="100" t="s">
        <v>325</v>
      </c>
      <c r="B76" s="879">
        <f>(B36*1000000)/'T15'!B37</f>
        <v>379.1027442872103</v>
      </c>
      <c r="C76" s="879">
        <f>(D36*1000000)/'T15'!B37</f>
        <v>37.0012969576542</v>
      </c>
      <c r="D76" s="879">
        <f>(F36*1000000)/'T15'!B37</f>
        <v>342.10144732955615</v>
      </c>
      <c r="E76" s="879">
        <f>(H36*1000000)/'T15'!B37</f>
        <v>19.387234499610646</v>
      </c>
      <c r="F76" s="1188" t="s">
        <v>271</v>
      </c>
      <c r="G76" s="9"/>
      <c r="H76" s="448"/>
    </row>
    <row r="77" spans="1:8" s="506" customFormat="1" ht="12.75">
      <c r="A77" s="91" t="s">
        <v>324</v>
      </c>
      <c r="B77" s="1221">
        <f>(B37*1000000)/'T15'!B38</f>
        <v>185.02153057755396</v>
      </c>
      <c r="C77" s="1221">
        <f>(D37*1000000)/'T15'!B38</f>
        <v>66.18844335542705</v>
      </c>
      <c r="D77" s="1221">
        <f>(F37*1000000)/'T15'!B38</f>
        <v>118.8330872221269</v>
      </c>
      <c r="E77" s="1221">
        <f>(H37*1000000)/'T15'!B38</f>
        <v>32.2478885380015</v>
      </c>
      <c r="F77" s="1221">
        <f>(J37*1000000)/'T15'!B38</f>
        <v>59.471900915368224</v>
      </c>
      <c r="G77" s="9"/>
      <c r="H77" s="448"/>
    </row>
    <row r="78" spans="1:8" ht="12.75">
      <c r="A78" s="479" t="s">
        <v>441</v>
      </c>
      <c r="B78" s="9"/>
      <c r="C78" s="9"/>
      <c r="D78" s="9"/>
      <c r="E78" s="165"/>
      <c r="F78" s="236"/>
      <c r="G78" s="205"/>
      <c r="H78" s="165"/>
    </row>
    <row r="79" spans="1:11" ht="22.5" customHeight="1">
      <c r="A79" s="1452" t="s">
        <v>509</v>
      </c>
      <c r="B79" s="1452"/>
      <c r="C79" s="1452"/>
      <c r="D79" s="1452"/>
      <c r="E79" s="1452"/>
      <c r="F79" s="1452"/>
      <c r="G79" s="1203"/>
      <c r="H79" s="1203"/>
      <c r="I79" s="1203"/>
      <c r="J79" s="1203"/>
      <c r="K79" s="1203"/>
    </row>
    <row r="109" ht="12.75">
      <c r="B109">
        <v>0</v>
      </c>
    </row>
  </sheetData>
  <mergeCells count="17">
    <mergeCell ref="A79:F79"/>
    <mergeCell ref="C45:C47"/>
    <mergeCell ref="D45:D47"/>
    <mergeCell ref="E45:E47"/>
    <mergeCell ref="F45:F47"/>
    <mergeCell ref="B5:C5"/>
    <mergeCell ref="D5:E5"/>
    <mergeCell ref="F5:G5"/>
    <mergeCell ref="D6:E6"/>
    <mergeCell ref="F6:G6"/>
    <mergeCell ref="H6:I6"/>
    <mergeCell ref="A39:K39"/>
    <mergeCell ref="A40:K40"/>
    <mergeCell ref="B45:B47"/>
    <mergeCell ref="A44:A47"/>
    <mergeCell ref="B44:F44"/>
    <mergeCell ref="A41:K42"/>
  </mergeCells>
  <hyperlinks>
    <hyperlink ref="K1" location="Sommaire!A15" display="Sommaire!A15"/>
  </hyperlinks>
  <printOptions/>
  <pageMargins left="0.75" right="0.75" top="1" bottom="1" header="0.4921259845" footer="0.4921259845"/>
  <pageSetup horizontalDpi="600" verticalDpi="600" orientation="portrait" paperSize="9" scale="61" r:id="rId1"/>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worksheet>
</file>

<file path=xl/worksheets/sheet9.xml><?xml version="1.0" encoding="utf-8"?>
<worksheet xmlns="http://schemas.openxmlformats.org/spreadsheetml/2006/main" xmlns:r="http://schemas.openxmlformats.org/officeDocument/2006/relationships">
  <sheetPr codeName="Feuil10">
    <tabColor indexed="45"/>
  </sheetPr>
  <dimension ref="A1:K103"/>
  <sheetViews>
    <sheetView view="pageBreakPreview" zoomScale="80" zoomScaleSheetLayoutView="80" workbookViewId="0" topLeftCell="A1">
      <selection activeCell="A3" sqref="A3:J3"/>
    </sheetView>
  </sheetViews>
  <sheetFormatPr defaultColWidth="11.421875" defaultRowHeight="12.75"/>
  <cols>
    <col min="1" max="1" width="29.8515625" style="0" customWidth="1"/>
    <col min="2" max="7" width="11.28125" style="0" customWidth="1"/>
  </cols>
  <sheetData>
    <row r="1" spans="1:7" ht="20.25">
      <c r="A1" s="671" t="s">
        <v>321</v>
      </c>
      <c r="G1" s="7" t="s">
        <v>164</v>
      </c>
    </row>
    <row r="2" spans="1:7" ht="18">
      <c r="A2" s="771" t="s">
        <v>335</v>
      </c>
      <c r="B2" s="773"/>
      <c r="C2" s="773"/>
      <c r="D2" s="773"/>
      <c r="E2" s="773"/>
      <c r="F2" s="773"/>
      <c r="G2" s="773"/>
    </row>
    <row r="3" spans="1:5" ht="18">
      <c r="A3" s="572"/>
      <c r="E3" s="804"/>
    </row>
    <row r="4" ht="12.75">
      <c r="A4" s="1111" t="s">
        <v>188</v>
      </c>
    </row>
    <row r="5" spans="1:7" ht="12.75">
      <c r="A5" s="590" t="s">
        <v>195</v>
      </c>
      <c r="B5" s="1410" t="s">
        <v>282</v>
      </c>
      <c r="C5" s="1378"/>
      <c r="D5" s="1377"/>
      <c r="E5" s="1410" t="s">
        <v>283</v>
      </c>
      <c r="F5" s="1378"/>
      <c r="G5" s="1377"/>
    </row>
    <row r="6" spans="1:7" ht="12.75">
      <c r="A6" s="583"/>
      <c r="B6" s="47">
        <v>2011</v>
      </c>
      <c r="C6" s="47">
        <v>2012</v>
      </c>
      <c r="D6" s="591" t="s">
        <v>447</v>
      </c>
      <c r="E6" s="47">
        <v>2011</v>
      </c>
      <c r="F6" s="47">
        <v>2012</v>
      </c>
      <c r="G6" s="591" t="s">
        <v>447</v>
      </c>
    </row>
    <row r="7" spans="1:9" ht="12.75">
      <c r="A7" s="584" t="s">
        <v>201</v>
      </c>
      <c r="B7" s="592">
        <v>0</v>
      </c>
      <c r="C7" s="592">
        <v>0</v>
      </c>
      <c r="D7" s="593" t="str">
        <f>IF((OR(B7=0,C7=0)),"-",((C7/B7)-1))</f>
        <v>-</v>
      </c>
      <c r="E7" s="592">
        <v>36.5</v>
      </c>
      <c r="F7" s="592">
        <v>36.5</v>
      </c>
      <c r="G7" s="593">
        <f>(F7/E7)-1</f>
        <v>0</v>
      </c>
      <c r="I7" s="806"/>
    </row>
    <row r="8" spans="1:9" s="506" customFormat="1" ht="12.75">
      <c r="A8" s="68" t="s">
        <v>202</v>
      </c>
      <c r="B8" s="594">
        <v>0</v>
      </c>
      <c r="C8" s="594">
        <v>0</v>
      </c>
      <c r="D8" s="595" t="str">
        <f aca="true" t="shared" si="0" ref="D8:D34">IF((OR(B8=0,C8=0)),"-",((C8/B8)-1))</f>
        <v>-</v>
      </c>
      <c r="E8" s="594">
        <v>36</v>
      </c>
      <c r="F8" s="594">
        <v>36</v>
      </c>
      <c r="G8" s="595">
        <f aca="true" t="shared" si="1" ref="G8:G35">(F8/E8)-1</f>
        <v>0</v>
      </c>
      <c r="I8" s="806"/>
    </row>
    <row r="9" spans="1:11" ht="12.75">
      <c r="A9" s="57" t="s">
        <v>203</v>
      </c>
      <c r="B9" s="592">
        <v>0</v>
      </c>
      <c r="C9" s="592">
        <v>0</v>
      </c>
      <c r="D9" s="593" t="str">
        <f t="shared" si="0"/>
        <v>-</v>
      </c>
      <c r="E9" s="592">
        <v>40</v>
      </c>
      <c r="F9" s="592">
        <v>40</v>
      </c>
      <c r="G9" s="593">
        <f t="shared" si="1"/>
        <v>0</v>
      </c>
      <c r="I9" s="806"/>
      <c r="K9" s="506"/>
    </row>
    <row r="10" spans="1:9" s="506" customFormat="1" ht="12.75">
      <c r="A10" s="68" t="s">
        <v>204</v>
      </c>
      <c r="B10" s="594">
        <v>0</v>
      </c>
      <c r="C10" s="594">
        <v>0</v>
      </c>
      <c r="D10" s="595" t="str">
        <f t="shared" si="0"/>
        <v>-</v>
      </c>
      <c r="E10" s="594">
        <v>42</v>
      </c>
      <c r="F10" s="594">
        <v>46</v>
      </c>
      <c r="G10" s="595">
        <f t="shared" si="1"/>
        <v>0.09523809523809534</v>
      </c>
      <c r="I10" s="806"/>
    </row>
    <row r="11" spans="1:11" ht="12.75">
      <c r="A11" s="57" t="s">
        <v>205</v>
      </c>
      <c r="B11" s="592">
        <v>0</v>
      </c>
      <c r="C11" s="592">
        <v>0</v>
      </c>
      <c r="D11" s="593" t="str">
        <f t="shared" si="0"/>
        <v>-</v>
      </c>
      <c r="E11" s="592">
        <v>36</v>
      </c>
      <c r="F11" s="592">
        <v>46</v>
      </c>
      <c r="G11" s="593">
        <f t="shared" si="1"/>
        <v>0.2777777777777777</v>
      </c>
      <c r="I11" s="806"/>
      <c r="K11" s="506"/>
    </row>
    <row r="12" spans="1:9" s="506" customFormat="1" ht="12.75">
      <c r="A12" s="68" t="s">
        <v>206</v>
      </c>
      <c r="B12" s="594">
        <v>0</v>
      </c>
      <c r="C12" s="594">
        <v>0</v>
      </c>
      <c r="D12" s="595" t="str">
        <f t="shared" si="0"/>
        <v>-</v>
      </c>
      <c r="E12" s="594">
        <v>33.09</v>
      </c>
      <c r="F12" s="594">
        <v>41</v>
      </c>
      <c r="G12" s="595">
        <f t="shared" si="1"/>
        <v>0.23904502870957978</v>
      </c>
      <c r="I12" s="806"/>
    </row>
    <row r="13" spans="1:11" ht="12.75">
      <c r="A13" s="57" t="s">
        <v>207</v>
      </c>
      <c r="B13" s="592">
        <v>0</v>
      </c>
      <c r="C13" s="592">
        <v>0</v>
      </c>
      <c r="D13" s="593" t="str">
        <f t="shared" si="0"/>
        <v>-</v>
      </c>
      <c r="E13" s="592">
        <v>35</v>
      </c>
      <c r="F13" s="592">
        <v>35</v>
      </c>
      <c r="G13" s="593">
        <f t="shared" si="1"/>
        <v>0</v>
      </c>
      <c r="I13" s="806"/>
      <c r="K13" s="506"/>
    </row>
    <row r="14" spans="1:9" s="506" customFormat="1" ht="12.75">
      <c r="A14" s="68" t="s">
        <v>208</v>
      </c>
      <c r="B14" s="594">
        <v>33</v>
      </c>
      <c r="C14" s="594">
        <v>33</v>
      </c>
      <c r="D14" s="595">
        <f t="shared" si="0"/>
        <v>0</v>
      </c>
      <c r="E14" s="594">
        <v>27</v>
      </c>
      <c r="F14" s="594">
        <v>27</v>
      </c>
      <c r="G14" s="595">
        <f t="shared" si="1"/>
        <v>0</v>
      </c>
      <c r="I14" s="806"/>
    </row>
    <row r="15" spans="1:11" ht="12.75">
      <c r="A15" s="57" t="s">
        <v>209</v>
      </c>
      <c r="B15" s="592">
        <v>0</v>
      </c>
      <c r="C15" s="592">
        <v>0</v>
      </c>
      <c r="D15" s="593" t="str">
        <f t="shared" si="0"/>
        <v>-</v>
      </c>
      <c r="E15" s="592">
        <v>36</v>
      </c>
      <c r="F15" s="592">
        <v>36</v>
      </c>
      <c r="G15" s="593">
        <f t="shared" si="1"/>
        <v>0</v>
      </c>
      <c r="I15" s="806"/>
      <c r="K15" s="506"/>
    </row>
    <row r="16" spans="1:9" s="506" customFormat="1" ht="12.75">
      <c r="A16" s="68" t="s">
        <v>210</v>
      </c>
      <c r="B16" s="594">
        <v>0</v>
      </c>
      <c r="C16" s="594">
        <v>0</v>
      </c>
      <c r="D16" s="595" t="str">
        <f t="shared" si="0"/>
        <v>-</v>
      </c>
      <c r="E16" s="594">
        <v>44</v>
      </c>
      <c r="F16" s="594">
        <v>44</v>
      </c>
      <c r="G16" s="595">
        <f t="shared" si="1"/>
        <v>0</v>
      </c>
      <c r="I16" s="806"/>
    </row>
    <row r="17" spans="1:11" ht="12.75">
      <c r="A17" s="57" t="s">
        <v>211</v>
      </c>
      <c r="B17" s="592">
        <v>26.6</v>
      </c>
      <c r="C17" s="592">
        <v>26.6</v>
      </c>
      <c r="D17" s="593">
        <f t="shared" si="0"/>
        <v>0</v>
      </c>
      <c r="E17" s="592">
        <v>35.3</v>
      </c>
      <c r="F17" s="592">
        <v>40</v>
      </c>
      <c r="G17" s="593">
        <f t="shared" si="1"/>
        <v>0.1331444759206799</v>
      </c>
      <c r="I17" s="806"/>
      <c r="K17" s="506"/>
    </row>
    <row r="18" spans="1:9" s="506" customFormat="1" ht="12.75">
      <c r="A18" s="68" t="s">
        <v>212</v>
      </c>
      <c r="B18" s="594">
        <v>0</v>
      </c>
      <c r="C18" s="594">
        <v>0</v>
      </c>
      <c r="D18" s="595" t="str">
        <f t="shared" si="0"/>
        <v>-</v>
      </c>
      <c r="E18" s="594">
        <v>42</v>
      </c>
      <c r="F18" s="594">
        <v>42</v>
      </c>
      <c r="G18" s="595">
        <f t="shared" si="1"/>
        <v>0</v>
      </c>
      <c r="I18" s="806"/>
    </row>
    <row r="19" spans="1:11" ht="12.75">
      <c r="A19" s="57" t="s">
        <v>213</v>
      </c>
      <c r="B19" s="592">
        <v>0</v>
      </c>
      <c r="C19" s="592">
        <v>0</v>
      </c>
      <c r="D19" s="593" t="str">
        <f t="shared" si="0"/>
        <v>-</v>
      </c>
      <c r="E19" s="592">
        <v>34</v>
      </c>
      <c r="F19" s="592">
        <v>34</v>
      </c>
      <c r="G19" s="593">
        <f t="shared" si="1"/>
        <v>0</v>
      </c>
      <c r="I19" s="806"/>
      <c r="K19" s="506"/>
    </row>
    <row r="20" spans="1:9" s="506" customFormat="1" ht="12.75">
      <c r="A20" s="68" t="s">
        <v>214</v>
      </c>
      <c r="B20" s="594">
        <v>0</v>
      </c>
      <c r="C20" s="594">
        <v>0</v>
      </c>
      <c r="D20" s="595" t="str">
        <f t="shared" si="0"/>
        <v>-</v>
      </c>
      <c r="E20" s="594">
        <v>45</v>
      </c>
      <c r="F20" s="594">
        <v>45</v>
      </c>
      <c r="G20" s="595">
        <f t="shared" si="1"/>
        <v>0</v>
      </c>
      <c r="I20" s="806"/>
    </row>
    <row r="21" spans="1:11" ht="12.75">
      <c r="A21" s="57" t="s">
        <v>215</v>
      </c>
      <c r="B21" s="592">
        <v>0</v>
      </c>
      <c r="C21" s="592">
        <v>0</v>
      </c>
      <c r="D21" s="593" t="str">
        <f t="shared" si="0"/>
        <v>-</v>
      </c>
      <c r="E21" s="592">
        <v>29.73</v>
      </c>
      <c r="F21" s="592">
        <v>35</v>
      </c>
      <c r="G21" s="593">
        <f t="shared" si="1"/>
        <v>0.17726202489068288</v>
      </c>
      <c r="I21" s="806"/>
      <c r="K21" s="506"/>
    </row>
    <row r="22" spans="1:9" s="506" customFormat="1" ht="12.75">
      <c r="A22" s="68" t="s">
        <v>216</v>
      </c>
      <c r="B22" s="594">
        <v>0</v>
      </c>
      <c r="C22" s="594">
        <v>0</v>
      </c>
      <c r="D22" s="595" t="str">
        <f t="shared" si="0"/>
        <v>-</v>
      </c>
      <c r="E22" s="594">
        <v>34</v>
      </c>
      <c r="F22" s="594">
        <v>35</v>
      </c>
      <c r="G22" s="595">
        <f t="shared" si="1"/>
        <v>0.02941176470588225</v>
      </c>
      <c r="I22" s="806"/>
    </row>
    <row r="23" spans="1:11" ht="12.75">
      <c r="A23" s="57" t="s">
        <v>217</v>
      </c>
      <c r="B23" s="592">
        <v>0</v>
      </c>
      <c r="C23" s="592">
        <v>0</v>
      </c>
      <c r="D23" s="593" t="str">
        <f t="shared" si="0"/>
        <v>-</v>
      </c>
      <c r="E23" s="592">
        <v>35</v>
      </c>
      <c r="F23" s="592">
        <v>39</v>
      </c>
      <c r="G23" s="593">
        <f t="shared" si="1"/>
        <v>0.11428571428571432</v>
      </c>
      <c r="I23" s="806"/>
      <c r="K23" s="506"/>
    </row>
    <row r="24" spans="1:9" s="506" customFormat="1" ht="12.75">
      <c r="A24" s="68" t="s">
        <v>218</v>
      </c>
      <c r="B24" s="594">
        <v>0</v>
      </c>
      <c r="C24" s="594">
        <v>0</v>
      </c>
      <c r="D24" s="595" t="str">
        <f t="shared" si="0"/>
        <v>-</v>
      </c>
      <c r="E24" s="594">
        <v>29</v>
      </c>
      <c r="F24" s="594">
        <v>31</v>
      </c>
      <c r="G24" s="595">
        <f t="shared" si="1"/>
        <v>0.06896551724137923</v>
      </c>
      <c r="I24" s="806"/>
    </row>
    <row r="25" spans="1:11" ht="12.75">
      <c r="A25" s="57" t="s">
        <v>219</v>
      </c>
      <c r="B25" s="592">
        <v>25</v>
      </c>
      <c r="C25" s="592">
        <v>25</v>
      </c>
      <c r="D25" s="593">
        <f t="shared" si="0"/>
        <v>0</v>
      </c>
      <c r="E25" s="592">
        <v>31.8</v>
      </c>
      <c r="F25" s="592">
        <v>31.8</v>
      </c>
      <c r="G25" s="593">
        <f t="shared" si="1"/>
        <v>0</v>
      </c>
      <c r="I25" s="806"/>
      <c r="K25" s="506"/>
    </row>
    <row r="26" spans="1:9" s="506" customFormat="1" ht="12.75">
      <c r="A26" s="68" t="s">
        <v>220</v>
      </c>
      <c r="B26" s="594">
        <v>0</v>
      </c>
      <c r="C26" s="594">
        <v>0</v>
      </c>
      <c r="D26" s="595" t="str">
        <f t="shared" si="0"/>
        <v>-</v>
      </c>
      <c r="E26" s="594">
        <v>51.2</v>
      </c>
      <c r="F26" s="594">
        <v>51.2</v>
      </c>
      <c r="G26" s="595">
        <f t="shared" si="1"/>
        <v>0</v>
      </c>
      <c r="I26" s="806"/>
    </row>
    <row r="27" spans="1:9" ht="12.75">
      <c r="A27" s="57" t="s">
        <v>221</v>
      </c>
      <c r="B27" s="592">
        <v>0</v>
      </c>
      <c r="C27" s="592">
        <v>0</v>
      </c>
      <c r="D27" s="593" t="str">
        <f t="shared" si="0"/>
        <v>-</v>
      </c>
      <c r="E27" s="592">
        <v>43</v>
      </c>
      <c r="F27" s="592">
        <v>43</v>
      </c>
      <c r="G27" s="593">
        <f t="shared" si="1"/>
        <v>0</v>
      </c>
      <c r="I27" s="806"/>
    </row>
    <row r="28" spans="1:9" s="506" customFormat="1" ht="12.75">
      <c r="A28" s="79" t="s">
        <v>222</v>
      </c>
      <c r="B28" s="397" t="s">
        <v>271</v>
      </c>
      <c r="C28" s="397" t="s">
        <v>271</v>
      </c>
      <c r="D28" s="596" t="s">
        <v>271</v>
      </c>
      <c r="E28" s="397">
        <v>38.74378149412071</v>
      </c>
      <c r="F28" s="397">
        <v>40.47174086793904</v>
      </c>
      <c r="G28" s="596">
        <f t="shared" si="1"/>
        <v>0.04459965721416603</v>
      </c>
      <c r="I28" s="806"/>
    </row>
    <row r="29" spans="1:9" ht="12.75">
      <c r="A29" s="586" t="s">
        <v>223</v>
      </c>
      <c r="B29" s="592">
        <v>0</v>
      </c>
      <c r="C29" s="592">
        <v>0</v>
      </c>
      <c r="D29" s="593" t="str">
        <f t="shared" si="0"/>
        <v>-</v>
      </c>
      <c r="E29" s="592">
        <v>46.15</v>
      </c>
      <c r="F29" s="592">
        <v>46.15</v>
      </c>
      <c r="G29" s="593">
        <f t="shared" si="1"/>
        <v>0</v>
      </c>
      <c r="I29" s="806"/>
    </row>
    <row r="30" spans="1:9" s="506" customFormat="1" ht="12.75">
      <c r="A30" s="91" t="s">
        <v>224</v>
      </c>
      <c r="B30" s="597" t="s">
        <v>271</v>
      </c>
      <c r="C30" s="597" t="s">
        <v>271</v>
      </c>
      <c r="D30" s="598" t="s">
        <v>271</v>
      </c>
      <c r="E30" s="597">
        <v>39.8157894015216</v>
      </c>
      <c r="F30" s="597">
        <v>41.350460334029044</v>
      </c>
      <c r="G30" s="598">
        <f t="shared" si="1"/>
        <v>0.03854427993455278</v>
      </c>
      <c r="H30" s="830"/>
      <c r="I30" s="806"/>
    </row>
    <row r="31" spans="1:9" ht="12.75">
      <c r="A31" s="57" t="s">
        <v>225</v>
      </c>
      <c r="B31" s="592">
        <v>0</v>
      </c>
      <c r="C31" s="592">
        <v>0</v>
      </c>
      <c r="D31" s="593" t="str">
        <f t="shared" si="0"/>
        <v>-</v>
      </c>
      <c r="E31" s="592">
        <v>41</v>
      </c>
      <c r="F31" s="592">
        <v>41</v>
      </c>
      <c r="G31" s="593">
        <f t="shared" si="1"/>
        <v>0</v>
      </c>
      <c r="I31" s="806"/>
    </row>
    <row r="32" spans="1:9" s="506" customFormat="1" ht="12.75">
      <c r="A32" s="68" t="s">
        <v>226</v>
      </c>
      <c r="B32" s="594">
        <v>53.66</v>
      </c>
      <c r="C32" s="594">
        <v>53.66</v>
      </c>
      <c r="D32" s="595">
        <f t="shared" si="0"/>
        <v>0</v>
      </c>
      <c r="E32" s="594">
        <v>41</v>
      </c>
      <c r="F32" s="594">
        <v>42.5</v>
      </c>
      <c r="G32" s="595">
        <f t="shared" si="1"/>
        <v>0.03658536585365857</v>
      </c>
      <c r="I32" s="806"/>
    </row>
    <row r="33" spans="1:9" ht="12.75">
      <c r="A33" s="57" t="s">
        <v>227</v>
      </c>
      <c r="B33" s="592">
        <v>53</v>
      </c>
      <c r="C33" s="592">
        <v>53</v>
      </c>
      <c r="D33" s="593">
        <f t="shared" si="0"/>
        <v>0</v>
      </c>
      <c r="E33" s="592">
        <v>41</v>
      </c>
      <c r="F33" s="592">
        <v>30</v>
      </c>
      <c r="G33" s="593">
        <f t="shared" si="1"/>
        <v>-0.2682926829268293</v>
      </c>
      <c r="I33" s="806"/>
    </row>
    <row r="34" spans="1:9" s="506" customFormat="1" ht="12.75">
      <c r="A34" s="68" t="s">
        <v>228</v>
      </c>
      <c r="B34" s="594">
        <v>68.6</v>
      </c>
      <c r="C34" s="594">
        <v>68.6</v>
      </c>
      <c r="D34" s="595">
        <f t="shared" si="0"/>
        <v>0</v>
      </c>
      <c r="E34" s="594">
        <v>41</v>
      </c>
      <c r="F34" s="594">
        <v>39</v>
      </c>
      <c r="G34" s="595">
        <f t="shared" si="1"/>
        <v>-0.04878048780487809</v>
      </c>
      <c r="I34" s="806"/>
    </row>
    <row r="35" spans="1:9" ht="12.75">
      <c r="A35" s="100" t="s">
        <v>325</v>
      </c>
      <c r="B35" s="592" t="s">
        <v>271</v>
      </c>
      <c r="C35" s="592" t="s">
        <v>271</v>
      </c>
      <c r="D35" s="593" t="s">
        <v>271</v>
      </c>
      <c r="E35" s="592">
        <v>41</v>
      </c>
      <c r="F35" s="592">
        <v>37.631883315450025</v>
      </c>
      <c r="G35" s="593">
        <f t="shared" si="1"/>
        <v>-0.08214918742804811</v>
      </c>
      <c r="I35" s="806"/>
    </row>
    <row r="36" spans="1:9" s="506" customFormat="1" ht="12.75">
      <c r="A36" s="91" t="s">
        <v>324</v>
      </c>
      <c r="B36" s="597" t="s">
        <v>271</v>
      </c>
      <c r="C36" s="597" t="s">
        <v>271</v>
      </c>
      <c r="D36" s="598" t="s">
        <v>271</v>
      </c>
      <c r="E36" s="597">
        <v>39.837202925250764</v>
      </c>
      <c r="F36" s="597">
        <v>41.28101469291085</v>
      </c>
      <c r="G36" s="598">
        <f>(F36/E36)-1</f>
        <v>0.036242799735945574</v>
      </c>
      <c r="I36" s="806"/>
    </row>
    <row r="37" ht="12.75">
      <c r="A37" s="107" t="s">
        <v>443</v>
      </c>
    </row>
    <row r="38" ht="12.75">
      <c r="A38" s="887" t="s">
        <v>284</v>
      </c>
    </row>
    <row r="39" spans="1:8" ht="12.75">
      <c r="A39" s="1475"/>
      <c r="B39" s="1475"/>
      <c r="C39" s="1475"/>
      <c r="D39" s="1475"/>
      <c r="E39" s="1475"/>
      <c r="F39" s="1475"/>
      <c r="G39" s="1475"/>
      <c r="H39" s="1475"/>
    </row>
    <row r="40" spans="1:8" ht="12.75">
      <c r="A40" s="506"/>
      <c r="B40" s="506"/>
      <c r="C40" s="506"/>
      <c r="D40" s="506"/>
      <c r="E40" s="804"/>
      <c r="F40" s="506"/>
      <c r="G40" s="506"/>
      <c r="H40" s="506"/>
    </row>
    <row r="41" spans="1:8" ht="15.75">
      <c r="A41" s="705" t="s">
        <v>376</v>
      </c>
      <c r="B41" s="506"/>
      <c r="C41" s="506"/>
      <c r="D41" s="506"/>
      <c r="E41" s="506"/>
      <c r="F41" s="506"/>
      <c r="G41" s="506"/>
      <c r="H41" s="506"/>
    </row>
    <row r="42" spans="1:8" ht="12.75">
      <c r="A42" s="506"/>
      <c r="B42" s="506"/>
      <c r="C42" s="506"/>
      <c r="D42" s="506"/>
      <c r="E42" s="506"/>
      <c r="F42" s="506"/>
      <c r="G42" s="506"/>
      <c r="H42" s="506"/>
    </row>
    <row r="43" spans="1:8" ht="12.75">
      <c r="A43" s="506"/>
      <c r="B43" s="506"/>
      <c r="C43" s="506"/>
      <c r="D43" s="506"/>
      <c r="E43" s="506"/>
      <c r="F43" s="506"/>
      <c r="G43" s="506"/>
      <c r="H43" s="506"/>
    </row>
    <row r="44" spans="1:8" ht="12.75">
      <c r="A44" s="506"/>
      <c r="B44" s="506"/>
      <c r="C44" s="506"/>
      <c r="D44" s="506"/>
      <c r="E44" s="506"/>
      <c r="F44" s="506"/>
      <c r="G44" s="506"/>
      <c r="H44" s="506"/>
    </row>
    <row r="45" spans="1:8" ht="12.75">
      <c r="A45" s="506"/>
      <c r="B45" s="506"/>
      <c r="C45" s="506"/>
      <c r="D45" s="506"/>
      <c r="E45" s="506"/>
      <c r="F45" s="506"/>
      <c r="G45" s="506"/>
      <c r="H45" s="506"/>
    </row>
    <row r="46" spans="1:8" ht="12.75">
      <c r="A46" s="506"/>
      <c r="B46" s="506"/>
      <c r="C46" s="506"/>
      <c r="D46" s="506"/>
      <c r="E46" s="506"/>
      <c r="F46" s="506"/>
      <c r="G46" s="506"/>
      <c r="H46" s="506"/>
    </row>
    <row r="47" spans="1:8" ht="12.75">
      <c r="A47" s="506"/>
      <c r="B47" s="506"/>
      <c r="C47" s="506"/>
      <c r="D47" s="506"/>
      <c r="E47" s="506"/>
      <c r="F47" s="506"/>
      <c r="G47" s="506"/>
      <c r="H47" s="506"/>
    </row>
    <row r="48" spans="1:8" ht="12.75">
      <c r="A48" s="506"/>
      <c r="B48" s="506"/>
      <c r="C48" s="506"/>
      <c r="D48" s="506"/>
      <c r="E48" s="506"/>
      <c r="F48" s="506"/>
      <c r="G48" s="506"/>
      <c r="H48" s="506"/>
    </row>
    <row r="49" spans="1:8" ht="12.75">
      <c r="A49" s="506"/>
      <c r="B49" s="506"/>
      <c r="C49" s="506"/>
      <c r="D49" s="506"/>
      <c r="E49" s="506"/>
      <c r="F49" s="506"/>
      <c r="G49" s="506"/>
      <c r="H49" s="506"/>
    </row>
    <row r="50" spans="1:8" ht="12.75">
      <c r="A50" s="506"/>
      <c r="B50" s="506"/>
      <c r="C50" s="506"/>
      <c r="D50" s="506"/>
      <c r="E50" s="506"/>
      <c r="F50" s="506"/>
      <c r="G50" s="506"/>
      <c r="H50" s="506"/>
    </row>
    <row r="51" spans="1:8" ht="12.75">
      <c r="A51" s="506"/>
      <c r="B51" s="506"/>
      <c r="C51" s="506"/>
      <c r="D51" s="506"/>
      <c r="E51" s="506"/>
      <c r="F51" s="506"/>
      <c r="G51" s="506"/>
      <c r="H51" s="506"/>
    </row>
    <row r="52" spans="1:8" ht="12.75">
      <c r="A52" s="506"/>
      <c r="B52" s="506"/>
      <c r="C52" s="506"/>
      <c r="D52" s="506"/>
      <c r="E52" s="506"/>
      <c r="F52" s="506"/>
      <c r="G52" s="506"/>
      <c r="H52" s="506"/>
    </row>
    <row r="53" spans="1:8" ht="12.75">
      <c r="A53" s="506"/>
      <c r="B53" s="506"/>
      <c r="C53" s="506"/>
      <c r="D53" s="506"/>
      <c r="E53" s="506"/>
      <c r="F53" s="506"/>
      <c r="G53" s="506"/>
      <c r="H53" s="506"/>
    </row>
    <row r="54" spans="1:8" ht="12.75">
      <c r="A54" s="506"/>
      <c r="B54" s="506"/>
      <c r="C54" s="506"/>
      <c r="D54" s="506"/>
      <c r="E54" s="506"/>
      <c r="F54" s="506"/>
      <c r="G54" s="506"/>
      <c r="H54" s="506"/>
    </row>
    <row r="55" spans="1:8" ht="12.75">
      <c r="A55" s="506"/>
      <c r="B55" s="506"/>
      <c r="C55" s="506"/>
      <c r="D55" s="506"/>
      <c r="E55" s="506"/>
      <c r="F55" s="506"/>
      <c r="G55" s="506"/>
      <c r="H55" s="506"/>
    </row>
    <row r="56" spans="1:8" ht="12.75">
      <c r="A56" s="506"/>
      <c r="B56" s="506"/>
      <c r="C56" s="506"/>
      <c r="D56" s="506"/>
      <c r="E56" s="506"/>
      <c r="F56" s="506"/>
      <c r="G56" s="506"/>
      <c r="H56" s="506"/>
    </row>
    <row r="57" spans="1:8" ht="12.75">
      <c r="A57" s="506"/>
      <c r="B57" s="506"/>
      <c r="C57" s="506"/>
      <c r="D57" s="506"/>
      <c r="E57" s="506"/>
      <c r="F57" s="506"/>
      <c r="G57" s="506"/>
      <c r="H57" s="506"/>
    </row>
    <row r="58" spans="1:8" ht="12.75">
      <c r="A58" s="506"/>
      <c r="B58" s="506"/>
      <c r="C58" s="506"/>
      <c r="D58" s="506"/>
      <c r="E58" s="506"/>
      <c r="F58" s="506"/>
      <c r="G58" s="506"/>
      <c r="H58" s="506"/>
    </row>
    <row r="59" spans="1:8" ht="12.75">
      <c r="A59" s="506"/>
      <c r="B59" s="506"/>
      <c r="C59" s="506"/>
      <c r="D59" s="506"/>
      <c r="E59" s="506"/>
      <c r="F59" s="506"/>
      <c r="G59" s="506"/>
      <c r="H59" s="506"/>
    </row>
    <row r="60" spans="1:8" ht="12.75">
      <c r="A60" s="506"/>
      <c r="B60" s="506"/>
      <c r="C60" s="506"/>
      <c r="D60" s="506"/>
      <c r="E60" s="506"/>
      <c r="F60" s="506"/>
      <c r="G60" s="506"/>
      <c r="H60" s="506"/>
    </row>
    <row r="61" spans="1:8" ht="12.75">
      <c r="A61" s="506"/>
      <c r="B61" s="506"/>
      <c r="C61" s="506"/>
      <c r="D61" s="506"/>
      <c r="E61" s="506"/>
      <c r="F61" s="506"/>
      <c r="G61" s="506"/>
      <c r="H61" s="506"/>
    </row>
    <row r="62" spans="1:8" ht="12.75">
      <c r="A62" s="506"/>
      <c r="B62" s="506"/>
      <c r="C62" s="506"/>
      <c r="D62" s="506"/>
      <c r="E62" s="506"/>
      <c r="F62" s="506"/>
      <c r="G62" s="506"/>
      <c r="H62" s="506"/>
    </row>
    <row r="63" spans="1:8" ht="12.75">
      <c r="A63" s="506"/>
      <c r="B63" s="506"/>
      <c r="C63" s="506"/>
      <c r="D63" s="506"/>
      <c r="E63" s="506"/>
      <c r="F63" s="506"/>
      <c r="G63" s="506"/>
      <c r="H63" s="506"/>
    </row>
    <row r="64" spans="1:8" ht="12.75">
      <c r="A64" s="506"/>
      <c r="B64" s="506"/>
      <c r="C64" s="506"/>
      <c r="D64" s="506"/>
      <c r="E64" s="506"/>
      <c r="F64" s="506"/>
      <c r="G64" s="506"/>
      <c r="H64" s="506"/>
    </row>
    <row r="65" spans="1:8" ht="12.75">
      <c r="A65" s="506"/>
      <c r="B65" s="506"/>
      <c r="C65" s="506"/>
      <c r="D65" s="506"/>
      <c r="E65" s="506"/>
      <c r="F65" s="506"/>
      <c r="G65" s="506"/>
      <c r="H65" s="506"/>
    </row>
    <row r="66" spans="1:8" ht="12.75">
      <c r="A66" s="506"/>
      <c r="B66" s="506"/>
      <c r="C66" s="506"/>
      <c r="D66" s="506"/>
      <c r="E66" s="506"/>
      <c r="F66" s="506"/>
      <c r="G66" s="506"/>
      <c r="H66" s="506"/>
    </row>
    <row r="67" spans="1:8" ht="12.75">
      <c r="A67" s="506"/>
      <c r="B67" s="506"/>
      <c r="C67" s="506"/>
      <c r="D67" s="506"/>
      <c r="E67" s="506"/>
      <c r="F67" s="506"/>
      <c r="G67" s="506"/>
      <c r="H67" s="506"/>
    </row>
    <row r="68" spans="1:8" ht="12.75">
      <c r="A68" s="506"/>
      <c r="B68" s="506"/>
      <c r="C68" s="506"/>
      <c r="D68" s="506"/>
      <c r="E68" s="506"/>
      <c r="F68" s="506"/>
      <c r="G68" s="506"/>
      <c r="H68" s="506"/>
    </row>
    <row r="69" spans="1:8" ht="12.75">
      <c r="A69" s="506"/>
      <c r="B69" s="506"/>
      <c r="C69" s="506"/>
      <c r="D69" s="506"/>
      <c r="E69" s="506"/>
      <c r="F69" s="506"/>
      <c r="G69" s="506"/>
      <c r="H69" s="506"/>
    </row>
    <row r="70" spans="1:8" ht="12.75">
      <c r="A70" s="506"/>
      <c r="B70" s="506"/>
      <c r="C70" s="506"/>
      <c r="D70" s="506"/>
      <c r="E70" s="506"/>
      <c r="F70" s="506"/>
      <c r="G70" s="506"/>
      <c r="H70" s="506"/>
    </row>
    <row r="71" spans="1:8" ht="12.75">
      <c r="A71" s="506"/>
      <c r="B71" s="506"/>
      <c r="C71" s="506"/>
      <c r="D71" s="506"/>
      <c r="E71" s="506"/>
      <c r="F71" s="506"/>
      <c r="G71" s="506"/>
      <c r="H71" s="506"/>
    </row>
    <row r="72" spans="1:8" ht="12.75">
      <c r="A72" s="546" t="s">
        <v>443</v>
      </c>
      <c r="B72" s="506"/>
      <c r="C72" s="506"/>
      <c r="D72" s="506"/>
      <c r="E72" s="506"/>
      <c r="F72" s="506"/>
      <c r="G72" s="506"/>
      <c r="H72" s="506"/>
    </row>
    <row r="76" spans="2:4" ht="12.75">
      <c r="B76" s="1341" t="s">
        <v>486</v>
      </c>
      <c r="C76" s="1341" t="s">
        <v>512</v>
      </c>
      <c r="D76" s="1341" t="s">
        <v>513</v>
      </c>
    </row>
    <row r="77" spans="1:4" ht="12.75">
      <c r="A77" s="821"/>
      <c r="B77" s="1342" t="s">
        <v>220</v>
      </c>
      <c r="C77" s="1343">
        <v>0</v>
      </c>
      <c r="D77" s="1343">
        <v>51.2</v>
      </c>
    </row>
    <row r="78" spans="1:4" ht="12.75">
      <c r="A78" s="821"/>
      <c r="B78" s="1344" t="s">
        <v>223</v>
      </c>
      <c r="C78" s="1345">
        <v>0</v>
      </c>
      <c r="D78" s="1345">
        <v>46.15</v>
      </c>
    </row>
    <row r="79" spans="1:4" ht="12.75">
      <c r="A79" s="821"/>
      <c r="B79" s="1342" t="s">
        <v>204</v>
      </c>
      <c r="C79" s="1343">
        <v>0</v>
      </c>
      <c r="D79" s="1343">
        <v>46</v>
      </c>
    </row>
    <row r="80" spans="1:4" ht="12.75">
      <c r="A80" s="821"/>
      <c r="B80" s="1344" t="s">
        <v>205</v>
      </c>
      <c r="C80" s="1345">
        <v>0</v>
      </c>
      <c r="D80" s="1345">
        <v>46</v>
      </c>
    </row>
    <row r="81" spans="1:4" ht="12.75">
      <c r="A81" s="821"/>
      <c r="B81" s="1342" t="s">
        <v>214</v>
      </c>
      <c r="C81" s="1343">
        <v>0</v>
      </c>
      <c r="D81" s="1343">
        <v>45</v>
      </c>
    </row>
    <row r="82" spans="1:4" ht="12.75">
      <c r="A82" s="821"/>
      <c r="B82" s="1342" t="s">
        <v>210</v>
      </c>
      <c r="C82" s="1343">
        <v>0</v>
      </c>
      <c r="D82" s="1343">
        <v>44</v>
      </c>
    </row>
    <row r="83" spans="1:4" ht="12.75">
      <c r="A83" s="821"/>
      <c r="B83" s="1344" t="s">
        <v>221</v>
      </c>
      <c r="C83" s="1345">
        <v>0</v>
      </c>
      <c r="D83" s="1345">
        <v>43</v>
      </c>
    </row>
    <row r="84" spans="1:4" ht="12.75">
      <c r="A84" s="821"/>
      <c r="B84" s="1342" t="s">
        <v>226</v>
      </c>
      <c r="C84" s="1343">
        <v>53.66</v>
      </c>
      <c r="D84" s="1343">
        <v>42.5</v>
      </c>
    </row>
    <row r="85" spans="1:4" ht="12.75">
      <c r="A85" s="821"/>
      <c r="B85" s="1342" t="s">
        <v>212</v>
      </c>
      <c r="C85" s="1343">
        <v>0</v>
      </c>
      <c r="D85" s="1343">
        <v>42</v>
      </c>
    </row>
    <row r="86" spans="1:4" ht="12.75">
      <c r="A86" s="821"/>
      <c r="B86" s="1342" t="s">
        <v>206</v>
      </c>
      <c r="C86" s="1343">
        <v>0</v>
      </c>
      <c r="D86" s="1343">
        <v>41</v>
      </c>
    </row>
    <row r="87" spans="1:4" ht="12.75">
      <c r="A87" s="821"/>
      <c r="B87" s="1344" t="s">
        <v>225</v>
      </c>
      <c r="C87" s="1345">
        <v>0</v>
      </c>
      <c r="D87" s="1345">
        <v>41</v>
      </c>
    </row>
    <row r="88" spans="1:4" ht="12.75">
      <c r="A88" s="821"/>
      <c r="B88" s="1344" t="s">
        <v>203</v>
      </c>
      <c r="C88" s="1345">
        <v>0</v>
      </c>
      <c r="D88" s="1345">
        <v>40</v>
      </c>
    </row>
    <row r="89" spans="1:4" ht="12.75">
      <c r="A89" s="821"/>
      <c r="B89" s="1344" t="s">
        <v>211</v>
      </c>
      <c r="C89" s="1345">
        <v>26.6</v>
      </c>
      <c r="D89" s="1345">
        <v>40</v>
      </c>
    </row>
    <row r="90" spans="1:4" ht="12.75">
      <c r="A90" s="821"/>
      <c r="B90" s="1344" t="s">
        <v>217</v>
      </c>
      <c r="C90" s="1345">
        <v>0</v>
      </c>
      <c r="D90" s="1345">
        <v>39</v>
      </c>
    </row>
    <row r="91" spans="1:4" ht="12.75">
      <c r="A91" s="821"/>
      <c r="B91" s="1342" t="s">
        <v>228</v>
      </c>
      <c r="C91" s="1343">
        <v>68.6</v>
      </c>
      <c r="D91" s="1343">
        <v>39</v>
      </c>
    </row>
    <row r="92" spans="1:4" ht="12.75">
      <c r="A92" s="821"/>
      <c r="B92" s="1344" t="s">
        <v>201</v>
      </c>
      <c r="C92" s="1345">
        <v>0</v>
      </c>
      <c r="D92" s="1345">
        <v>36.5</v>
      </c>
    </row>
    <row r="93" spans="1:4" ht="12.75">
      <c r="A93" s="821"/>
      <c r="B93" s="1342" t="s">
        <v>202</v>
      </c>
      <c r="C93" s="1343">
        <v>0</v>
      </c>
      <c r="D93" s="1343">
        <v>36</v>
      </c>
    </row>
    <row r="94" spans="1:4" ht="12.75">
      <c r="A94" s="821"/>
      <c r="B94" s="1344" t="s">
        <v>209</v>
      </c>
      <c r="C94" s="1345">
        <v>0</v>
      </c>
      <c r="D94" s="1345">
        <v>36</v>
      </c>
    </row>
    <row r="95" spans="1:4" ht="12.75">
      <c r="A95" s="821"/>
      <c r="B95" s="1344" t="s">
        <v>207</v>
      </c>
      <c r="C95" s="1345">
        <v>0</v>
      </c>
      <c r="D95" s="1345">
        <v>35</v>
      </c>
    </row>
    <row r="96" spans="1:4" ht="12.75">
      <c r="A96" s="821"/>
      <c r="B96" s="1344" t="s">
        <v>215</v>
      </c>
      <c r="C96" s="1345">
        <v>0</v>
      </c>
      <c r="D96" s="1345">
        <v>35</v>
      </c>
    </row>
    <row r="97" spans="1:4" ht="12.75">
      <c r="A97" s="821"/>
      <c r="B97" s="1342" t="s">
        <v>216</v>
      </c>
      <c r="C97" s="1343">
        <v>0</v>
      </c>
      <c r="D97" s="1343">
        <v>35</v>
      </c>
    </row>
    <row r="98" spans="1:4" ht="12.75">
      <c r="A98" s="821"/>
      <c r="B98" s="1344" t="s">
        <v>213</v>
      </c>
      <c r="C98" s="1345">
        <v>0</v>
      </c>
      <c r="D98" s="1345">
        <v>34</v>
      </c>
    </row>
    <row r="99" spans="1:4" ht="12.75">
      <c r="A99" s="821"/>
      <c r="B99" s="1344" t="s">
        <v>219</v>
      </c>
      <c r="C99" s="1345">
        <v>25</v>
      </c>
      <c r="D99" s="1345">
        <v>31.8</v>
      </c>
    </row>
    <row r="100" spans="1:4" ht="12.75">
      <c r="A100" s="821"/>
      <c r="B100" s="1342" t="s">
        <v>218</v>
      </c>
      <c r="C100" s="1343">
        <v>0</v>
      </c>
      <c r="D100" s="1343">
        <v>31</v>
      </c>
    </row>
    <row r="101" spans="1:4" ht="12.75">
      <c r="A101" s="821"/>
      <c r="B101" s="1344" t="s">
        <v>227</v>
      </c>
      <c r="C101" s="1345">
        <v>53</v>
      </c>
      <c r="D101" s="1345">
        <v>30</v>
      </c>
    </row>
    <row r="102" spans="2:4" ht="12.75">
      <c r="B102" s="1342" t="s">
        <v>208</v>
      </c>
      <c r="C102" s="1343">
        <v>33</v>
      </c>
      <c r="D102" s="1343">
        <v>27</v>
      </c>
    </row>
    <row r="103" spans="2:4" ht="12.75">
      <c r="B103" s="1341"/>
      <c r="C103" s="1341"/>
      <c r="D103" s="1341"/>
    </row>
  </sheetData>
  <mergeCells count="3">
    <mergeCell ref="B5:D5"/>
    <mergeCell ref="E5:G5"/>
    <mergeCell ref="A39:H39"/>
  </mergeCells>
  <hyperlinks>
    <hyperlink ref="G1" location="Sommaire!A17" display="Retour sommaire"/>
  </hyperlinks>
  <printOptions/>
  <pageMargins left="0.75" right="0.75" top="1" bottom="1" header="0.4921259845" footer="0.4921259845"/>
  <pageSetup horizontalDpi="600" verticalDpi="600" orientation="portrait" paperSize="9" scale="71" r:id="rId2"/>
  <headerFooter alignWithMargins="0">
    <oddHeader>&amp;L&amp;8Ministère de l'intérieur, de l'outre-mer, des collectivités territoriales et de l'Immigration / DGCL&amp;R&amp;8Publication  : "Les budgets primitifs 2012 des régions"</oddHeader>
    <oddFooter>&amp;L&amp;8Direction générale des collectivités locales/DESL
Mise en ligne : septembre 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 Angéline</dc:creator>
  <cp:keywords/>
  <dc:description/>
  <cp:lastModifiedBy>Moi</cp:lastModifiedBy>
  <cp:lastPrinted>2012-08-21T08:42:32Z</cp:lastPrinted>
  <dcterms:created xsi:type="dcterms:W3CDTF">2008-09-01T09:14:33Z</dcterms:created>
  <dcterms:modified xsi:type="dcterms:W3CDTF">2012-09-12T10:40:29Z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